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2.xml" ContentType="application/vnd.openxmlformats-officedocument.drawingml.chart+xml"/>
  <Override PartName="/xl/embeddings/oleObject3.bin" ContentType="application/vnd.openxmlformats-officedocument.oleObject"/>
  <Default Extension="emf" ContentType="image/x-emf"/>
  <Default Extension="wmf" ContentType="image/x-wmf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6470" yWindow="90" windowWidth="12120" windowHeight="9240" tabRatio="599"/>
  </bookViews>
  <sheets>
    <sheet name="Brownian Motion" sheetId="38" r:id="rId1"/>
    <sheet name="Black Scholes Option Pricing" sheetId="28" r:id="rId2"/>
    <sheet name="Options, Warrants &amp;Convertibles" sheetId="29" r:id="rId3"/>
    <sheet name="Bisection Method" sheetId="39" r:id="rId4"/>
    <sheet name="Newton Raphson" sheetId="40" r:id="rId5"/>
  </sheets>
  <externalReferences>
    <externalReference r:id="rId6"/>
  </externalReferences>
  <calcPr calcId="124519"/>
</workbook>
</file>

<file path=xl/calcChain.xml><?xml version="1.0" encoding="utf-8"?>
<calcChain xmlns="http://schemas.openxmlformats.org/spreadsheetml/2006/main">
  <c r="B8" i="40"/>
  <c r="C7" i="39"/>
  <c r="D7" s="1"/>
  <c r="C6"/>
  <c r="B9" s="1"/>
  <c r="D9" i="38"/>
  <c r="D8"/>
  <c r="D7"/>
  <c r="D6"/>
  <c r="HB5"/>
  <c r="HA5"/>
  <c r="GZ5"/>
  <c r="GY5"/>
  <c r="GX5"/>
  <c r="GW5"/>
  <c r="GV5"/>
  <c r="GU5"/>
  <c r="GT5"/>
  <c r="GS5"/>
  <c r="GR5"/>
  <c r="GQ5"/>
  <c r="GP5"/>
  <c r="GO5"/>
  <c r="GN5"/>
  <c r="GM5"/>
  <c r="GL5"/>
  <c r="GK5"/>
  <c r="GJ5"/>
  <c r="GI5"/>
  <c r="GH5"/>
  <c r="GG5"/>
  <c r="GF5"/>
  <c r="GE5"/>
  <c r="GD5"/>
  <c r="GC5"/>
  <c r="GB5"/>
  <c r="GA5"/>
  <c r="FZ5"/>
  <c r="FY5"/>
  <c r="FX5"/>
  <c r="FW5"/>
  <c r="FV5"/>
  <c r="FU5"/>
  <c r="FT5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EL5"/>
  <c r="EK5"/>
  <c r="EJ5"/>
  <c r="EI5"/>
  <c r="EH5"/>
  <c r="EG5"/>
  <c r="EF5"/>
  <c r="EE5"/>
  <c r="ED5"/>
  <c r="EC5"/>
  <c r="EB5"/>
  <c r="EA5"/>
  <c r="DZ5"/>
  <c r="DY5"/>
  <c r="DX5"/>
  <c r="DW5"/>
  <c r="DV5"/>
  <c r="DU5"/>
  <c r="DT5"/>
  <c r="DS5"/>
  <c r="DR5"/>
  <c r="DQ5"/>
  <c r="DP5"/>
  <c r="DO5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E9" s="1"/>
  <c r="G4" i="28"/>
  <c r="G5"/>
  <c r="G7"/>
  <c r="G6"/>
  <c r="G8"/>
  <c r="D3" i="29"/>
  <c r="B4"/>
  <c r="G6"/>
  <c r="B9"/>
  <c r="B10"/>
  <c r="B11"/>
  <c r="G17"/>
  <c r="D4"/>
  <c r="D6"/>
  <c r="D5"/>
  <c r="D7"/>
  <c r="G7"/>
  <c r="G8"/>
  <c r="G18"/>
  <c r="D8"/>
  <c r="D8" i="40" l="1"/>
  <c r="F7" i="39"/>
  <c r="H7" s="1"/>
  <c r="I7" s="1"/>
  <c r="B7" s="1"/>
  <c r="E7"/>
  <c r="G7" s="1"/>
  <c r="D9"/>
  <c r="E9" s="1"/>
  <c r="C9"/>
  <c r="D6"/>
  <c r="F9" i="38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AX9" s="1"/>
  <c r="AY9" s="1"/>
  <c r="AZ9" s="1"/>
  <c r="BA9" s="1"/>
  <c r="BB9" s="1"/>
  <c r="BC9" s="1"/>
  <c r="BD9" s="1"/>
  <c r="BE9" s="1"/>
  <c r="BF9" s="1"/>
  <c r="BG9" s="1"/>
  <c r="BH9" s="1"/>
  <c r="BI9" s="1"/>
  <c r="BJ9" s="1"/>
  <c r="BK9" s="1"/>
  <c r="BL9" s="1"/>
  <c r="BM9" s="1"/>
  <c r="BN9" s="1"/>
  <c r="BO9" s="1"/>
  <c r="BP9" s="1"/>
  <c r="BQ9" s="1"/>
  <c r="BR9" s="1"/>
  <c r="BS9" s="1"/>
  <c r="BT9" s="1"/>
  <c r="BU9" s="1"/>
  <c r="BV9" s="1"/>
  <c r="BW9" s="1"/>
  <c r="BX9" s="1"/>
  <c r="BY9" s="1"/>
  <c r="BZ9" s="1"/>
  <c r="CA9" s="1"/>
  <c r="CB9" s="1"/>
  <c r="CC9" s="1"/>
  <c r="CD9" s="1"/>
  <c r="CE9" s="1"/>
  <c r="CF9" s="1"/>
  <c r="CG9" s="1"/>
  <c r="CH9" s="1"/>
  <c r="CI9" s="1"/>
  <c r="CJ9" s="1"/>
  <c r="CK9" s="1"/>
  <c r="CL9" s="1"/>
  <c r="CM9" s="1"/>
  <c r="CN9" s="1"/>
  <c r="CO9" s="1"/>
  <c r="CP9" s="1"/>
  <c r="CQ9" s="1"/>
  <c r="CR9" s="1"/>
  <c r="CS9" s="1"/>
  <c r="CT9" s="1"/>
  <c r="CU9" s="1"/>
  <c r="CV9" s="1"/>
  <c r="CW9" s="1"/>
  <c r="CX9" s="1"/>
  <c r="CY9" s="1"/>
  <c r="CZ9" s="1"/>
  <c r="DA9" s="1"/>
  <c r="DB9" s="1"/>
  <c r="DC9" s="1"/>
  <c r="DD9" s="1"/>
  <c r="DE9" s="1"/>
  <c r="DF9" s="1"/>
  <c r="DG9" s="1"/>
  <c r="DH9" s="1"/>
  <c r="DI9" s="1"/>
  <c r="DJ9" s="1"/>
  <c r="DK9" s="1"/>
  <c r="DL9" s="1"/>
  <c r="DM9" s="1"/>
  <c r="DN9" s="1"/>
  <c r="DO9" s="1"/>
  <c r="DP9" s="1"/>
  <c r="DQ9" s="1"/>
  <c r="DR9" s="1"/>
  <c r="DS9" s="1"/>
  <c r="DT9" s="1"/>
  <c r="DU9" s="1"/>
  <c r="DV9" s="1"/>
  <c r="DW9" s="1"/>
  <c r="DX9" s="1"/>
  <c r="DY9" s="1"/>
  <c r="DZ9" s="1"/>
  <c r="EA9" s="1"/>
  <c r="EB9" s="1"/>
  <c r="EC9" s="1"/>
  <c r="ED9" s="1"/>
  <c r="EE9" s="1"/>
  <c r="EF9" s="1"/>
  <c r="EG9" s="1"/>
  <c r="EH9" s="1"/>
  <c r="EI9" s="1"/>
  <c r="EJ9" s="1"/>
  <c r="EK9" s="1"/>
  <c r="EL9" s="1"/>
  <c r="EM9" s="1"/>
  <c r="EN9" s="1"/>
  <c r="EO9" s="1"/>
  <c r="EP9" s="1"/>
  <c r="EQ9" s="1"/>
  <c r="ER9" s="1"/>
  <c r="ES9" s="1"/>
  <c r="ET9" s="1"/>
  <c r="EU9" s="1"/>
  <c r="EV9" s="1"/>
  <c r="EW9" s="1"/>
  <c r="EX9" s="1"/>
  <c r="EY9" s="1"/>
  <c r="EZ9" s="1"/>
  <c r="FA9" s="1"/>
  <c r="FB9" s="1"/>
  <c r="FC9" s="1"/>
  <c r="FD9" s="1"/>
  <c r="FE9" s="1"/>
  <c r="FF9" s="1"/>
  <c r="FG9" s="1"/>
  <c r="FH9" s="1"/>
  <c r="FI9" s="1"/>
  <c r="FJ9" s="1"/>
  <c r="FK9" s="1"/>
  <c r="FL9" s="1"/>
  <c r="FM9" s="1"/>
  <c r="FN9" s="1"/>
  <c r="FO9" s="1"/>
  <c r="FP9" s="1"/>
  <c r="FQ9" s="1"/>
  <c r="FR9" s="1"/>
  <c r="FS9" s="1"/>
  <c r="FT9" s="1"/>
  <c r="FU9" s="1"/>
  <c r="FV9" s="1"/>
  <c r="FW9" s="1"/>
  <c r="FX9" s="1"/>
  <c r="FY9" s="1"/>
  <c r="FZ9" s="1"/>
  <c r="GA9" s="1"/>
  <c r="GB9" s="1"/>
  <c r="GC9" s="1"/>
  <c r="GD9" s="1"/>
  <c r="GE9" s="1"/>
  <c r="GF9" s="1"/>
  <c r="GG9" s="1"/>
  <c r="GH9" s="1"/>
  <c r="GI9" s="1"/>
  <c r="GJ9" s="1"/>
  <c r="GK9" s="1"/>
  <c r="GL9" s="1"/>
  <c r="GM9" s="1"/>
  <c r="GN9" s="1"/>
  <c r="GO9" s="1"/>
  <c r="GP9" s="1"/>
  <c r="GQ9" s="1"/>
  <c r="GR9" s="1"/>
  <c r="GS9" s="1"/>
  <c r="GT9" s="1"/>
  <c r="GU9" s="1"/>
  <c r="GV9" s="1"/>
  <c r="GW9" s="1"/>
  <c r="GX9" s="1"/>
  <c r="GY9" s="1"/>
  <c r="GZ9" s="1"/>
  <c r="HA9" s="1"/>
  <c r="HB9" s="1"/>
  <c r="E6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BC6" s="1"/>
  <c r="BD6" s="1"/>
  <c r="BE6" s="1"/>
  <c r="BF6" s="1"/>
  <c r="BG6" s="1"/>
  <c r="BH6" s="1"/>
  <c r="BI6" s="1"/>
  <c r="BJ6" s="1"/>
  <c r="BK6" s="1"/>
  <c r="BL6" s="1"/>
  <c r="BM6" s="1"/>
  <c r="BN6" s="1"/>
  <c r="BO6" s="1"/>
  <c r="BP6" s="1"/>
  <c r="BQ6" s="1"/>
  <c r="BR6" s="1"/>
  <c r="BS6" s="1"/>
  <c r="BT6" s="1"/>
  <c r="BU6" s="1"/>
  <c r="BV6" s="1"/>
  <c r="BW6" s="1"/>
  <c r="BX6" s="1"/>
  <c r="BY6" s="1"/>
  <c r="BZ6" s="1"/>
  <c r="CA6" s="1"/>
  <c r="CB6" s="1"/>
  <c r="CC6" s="1"/>
  <c r="CD6" s="1"/>
  <c r="CE6" s="1"/>
  <c r="CF6" s="1"/>
  <c r="CG6" s="1"/>
  <c r="CH6" s="1"/>
  <c r="CI6" s="1"/>
  <c r="CJ6" s="1"/>
  <c r="CK6" s="1"/>
  <c r="CL6" s="1"/>
  <c r="CM6" s="1"/>
  <c r="CN6" s="1"/>
  <c r="CO6" s="1"/>
  <c r="CP6" s="1"/>
  <c r="CQ6" s="1"/>
  <c r="CR6" s="1"/>
  <c r="CS6" s="1"/>
  <c r="CT6" s="1"/>
  <c r="CU6" s="1"/>
  <c r="CV6" s="1"/>
  <c r="CW6" s="1"/>
  <c r="CX6" s="1"/>
  <c r="CY6" s="1"/>
  <c r="CZ6" s="1"/>
  <c r="DA6" s="1"/>
  <c r="DB6" s="1"/>
  <c r="DC6" s="1"/>
  <c r="DD6" s="1"/>
  <c r="DE6" s="1"/>
  <c r="DF6" s="1"/>
  <c r="DG6" s="1"/>
  <c r="DH6" s="1"/>
  <c r="DI6" s="1"/>
  <c r="DJ6" s="1"/>
  <c r="DK6" s="1"/>
  <c r="DL6" s="1"/>
  <c r="DM6" s="1"/>
  <c r="DN6" s="1"/>
  <c r="DO6" s="1"/>
  <c r="DP6" s="1"/>
  <c r="DQ6" s="1"/>
  <c r="DR6" s="1"/>
  <c r="DS6" s="1"/>
  <c r="DT6" s="1"/>
  <c r="DU6" s="1"/>
  <c r="DV6" s="1"/>
  <c r="DW6" s="1"/>
  <c r="DX6" s="1"/>
  <c r="DY6" s="1"/>
  <c r="DZ6" s="1"/>
  <c r="EA6" s="1"/>
  <c r="EB6" s="1"/>
  <c r="EC6" s="1"/>
  <c r="ED6" s="1"/>
  <c r="EE6" s="1"/>
  <c r="EF6" s="1"/>
  <c r="EG6" s="1"/>
  <c r="EH6" s="1"/>
  <c r="EI6" s="1"/>
  <c r="EJ6" s="1"/>
  <c r="EK6" s="1"/>
  <c r="EL6" s="1"/>
  <c r="EM6" s="1"/>
  <c r="EN6" s="1"/>
  <c r="EO6" s="1"/>
  <c r="EP6" s="1"/>
  <c r="EQ6" s="1"/>
  <c r="ER6" s="1"/>
  <c r="ES6" s="1"/>
  <c r="ET6" s="1"/>
  <c r="EU6" s="1"/>
  <c r="EV6" s="1"/>
  <c r="EW6" s="1"/>
  <c r="EX6" s="1"/>
  <c r="EY6" s="1"/>
  <c r="EZ6" s="1"/>
  <c r="FA6" s="1"/>
  <c r="FB6" s="1"/>
  <c r="FC6" s="1"/>
  <c r="FD6" s="1"/>
  <c r="FE6" s="1"/>
  <c r="FF6" s="1"/>
  <c r="FG6" s="1"/>
  <c r="FH6" s="1"/>
  <c r="FI6" s="1"/>
  <c r="FJ6" s="1"/>
  <c r="FK6" s="1"/>
  <c r="FL6" s="1"/>
  <c r="FM6" s="1"/>
  <c r="FN6" s="1"/>
  <c r="FO6" s="1"/>
  <c r="FP6" s="1"/>
  <c r="FQ6" s="1"/>
  <c r="FR6" s="1"/>
  <c r="FS6" s="1"/>
  <c r="FT6" s="1"/>
  <c r="FU6" s="1"/>
  <c r="FV6" s="1"/>
  <c r="FW6" s="1"/>
  <c r="FX6" s="1"/>
  <c r="FY6" s="1"/>
  <c r="FZ6" s="1"/>
  <c r="GA6" s="1"/>
  <c r="GB6" s="1"/>
  <c r="GC6" s="1"/>
  <c r="GD6" s="1"/>
  <c r="GE6" s="1"/>
  <c r="GF6" s="1"/>
  <c r="GG6" s="1"/>
  <c r="GH6" s="1"/>
  <c r="GI6" s="1"/>
  <c r="GJ6" s="1"/>
  <c r="GK6" s="1"/>
  <c r="GL6" s="1"/>
  <c r="GM6" s="1"/>
  <c r="GN6" s="1"/>
  <c r="GO6" s="1"/>
  <c r="GP6" s="1"/>
  <c r="GQ6" s="1"/>
  <c r="GR6" s="1"/>
  <c r="GS6" s="1"/>
  <c r="GT6" s="1"/>
  <c r="GU6" s="1"/>
  <c r="GV6" s="1"/>
  <c r="GW6" s="1"/>
  <c r="GX6" s="1"/>
  <c r="GY6" s="1"/>
  <c r="GZ6" s="1"/>
  <c r="HA6" s="1"/>
  <c r="HB6" s="1"/>
  <c r="E7"/>
  <c r="F7" s="1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B7" s="1"/>
  <c r="BC7" s="1"/>
  <c r="BD7" s="1"/>
  <c r="BE7" s="1"/>
  <c r="BF7" s="1"/>
  <c r="BG7" s="1"/>
  <c r="BH7" s="1"/>
  <c r="BI7" s="1"/>
  <c r="BJ7" s="1"/>
  <c r="BK7" s="1"/>
  <c r="BL7" s="1"/>
  <c r="BM7" s="1"/>
  <c r="BN7" s="1"/>
  <c r="BO7" s="1"/>
  <c r="BP7" s="1"/>
  <c r="BQ7" s="1"/>
  <c r="BR7" s="1"/>
  <c r="BS7" s="1"/>
  <c r="BT7" s="1"/>
  <c r="BU7" s="1"/>
  <c r="BV7" s="1"/>
  <c r="BW7" s="1"/>
  <c r="BX7" s="1"/>
  <c r="BY7" s="1"/>
  <c r="BZ7" s="1"/>
  <c r="CA7" s="1"/>
  <c r="CB7" s="1"/>
  <c r="CC7" s="1"/>
  <c r="CD7" s="1"/>
  <c r="CE7" s="1"/>
  <c r="CF7" s="1"/>
  <c r="CG7" s="1"/>
  <c r="CH7" s="1"/>
  <c r="CI7" s="1"/>
  <c r="CJ7" s="1"/>
  <c r="CK7" s="1"/>
  <c r="CL7" s="1"/>
  <c r="CM7" s="1"/>
  <c r="CN7" s="1"/>
  <c r="CO7" s="1"/>
  <c r="CP7" s="1"/>
  <c r="CQ7" s="1"/>
  <c r="CR7" s="1"/>
  <c r="CS7" s="1"/>
  <c r="CT7" s="1"/>
  <c r="CU7" s="1"/>
  <c r="CV7" s="1"/>
  <c r="CW7" s="1"/>
  <c r="CX7" s="1"/>
  <c r="CY7" s="1"/>
  <c r="CZ7" s="1"/>
  <c r="DA7" s="1"/>
  <c r="DB7" s="1"/>
  <c r="DC7" s="1"/>
  <c r="DD7" s="1"/>
  <c r="DE7" s="1"/>
  <c r="DF7" s="1"/>
  <c r="DG7" s="1"/>
  <c r="DH7" s="1"/>
  <c r="DI7" s="1"/>
  <c r="DJ7" s="1"/>
  <c r="DK7" s="1"/>
  <c r="DL7" s="1"/>
  <c r="DM7" s="1"/>
  <c r="DN7" s="1"/>
  <c r="DO7" s="1"/>
  <c r="DP7" s="1"/>
  <c r="DQ7" s="1"/>
  <c r="DR7" s="1"/>
  <c r="DS7" s="1"/>
  <c r="DT7" s="1"/>
  <c r="DU7" s="1"/>
  <c r="DV7" s="1"/>
  <c r="DW7" s="1"/>
  <c r="DX7" s="1"/>
  <c r="DY7" s="1"/>
  <c r="DZ7" s="1"/>
  <c r="EA7" s="1"/>
  <c r="EB7" s="1"/>
  <c r="EC7" s="1"/>
  <c r="ED7" s="1"/>
  <c r="EE7" s="1"/>
  <c r="EF7" s="1"/>
  <c r="EG7" s="1"/>
  <c r="EH7" s="1"/>
  <c r="EI7" s="1"/>
  <c r="EJ7" s="1"/>
  <c r="EK7" s="1"/>
  <c r="EL7" s="1"/>
  <c r="EM7" s="1"/>
  <c r="EN7" s="1"/>
  <c r="EO7" s="1"/>
  <c r="EP7" s="1"/>
  <c r="EQ7" s="1"/>
  <c r="ER7" s="1"/>
  <c r="ES7" s="1"/>
  <c r="ET7" s="1"/>
  <c r="EU7" s="1"/>
  <c r="EV7" s="1"/>
  <c r="EW7" s="1"/>
  <c r="EX7" s="1"/>
  <c r="EY7" s="1"/>
  <c r="EZ7" s="1"/>
  <c r="FA7" s="1"/>
  <c r="FB7" s="1"/>
  <c r="FC7" s="1"/>
  <c r="FD7" s="1"/>
  <c r="FE7" s="1"/>
  <c r="FF7" s="1"/>
  <c r="FG7" s="1"/>
  <c r="FH7" s="1"/>
  <c r="FI7" s="1"/>
  <c r="FJ7" s="1"/>
  <c r="FK7" s="1"/>
  <c r="FL7" s="1"/>
  <c r="FM7" s="1"/>
  <c r="FN7" s="1"/>
  <c r="FO7" s="1"/>
  <c r="FP7" s="1"/>
  <c r="FQ7" s="1"/>
  <c r="FR7" s="1"/>
  <c r="FS7" s="1"/>
  <c r="FT7" s="1"/>
  <c r="FU7" s="1"/>
  <c r="FV7" s="1"/>
  <c r="FW7" s="1"/>
  <c r="FX7" s="1"/>
  <c r="FY7" s="1"/>
  <c r="FZ7" s="1"/>
  <c r="GA7" s="1"/>
  <c r="GB7" s="1"/>
  <c r="GC7" s="1"/>
  <c r="GD7" s="1"/>
  <c r="GE7" s="1"/>
  <c r="GF7" s="1"/>
  <c r="GG7" s="1"/>
  <c r="GH7" s="1"/>
  <c r="GI7" s="1"/>
  <c r="GJ7" s="1"/>
  <c r="GK7" s="1"/>
  <c r="GL7" s="1"/>
  <c r="GM7" s="1"/>
  <c r="GN7" s="1"/>
  <c r="GO7" s="1"/>
  <c r="GP7" s="1"/>
  <c r="GQ7" s="1"/>
  <c r="GR7" s="1"/>
  <c r="GS7" s="1"/>
  <c r="GT7" s="1"/>
  <c r="GU7" s="1"/>
  <c r="GV7" s="1"/>
  <c r="GW7" s="1"/>
  <c r="GX7" s="1"/>
  <c r="GY7" s="1"/>
  <c r="GZ7" s="1"/>
  <c r="HA7" s="1"/>
  <c r="HB7" s="1"/>
  <c r="E8"/>
  <c r="F8" s="1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T8" s="1"/>
  <c r="AU8" s="1"/>
  <c r="AV8" s="1"/>
  <c r="AW8" s="1"/>
  <c r="AX8" s="1"/>
  <c r="AY8" s="1"/>
  <c r="AZ8" s="1"/>
  <c r="BA8" s="1"/>
  <c r="BB8" s="1"/>
  <c r="BC8" s="1"/>
  <c r="BD8" s="1"/>
  <c r="BE8" s="1"/>
  <c r="BF8" s="1"/>
  <c r="BG8" s="1"/>
  <c r="BH8" s="1"/>
  <c r="BI8" s="1"/>
  <c r="BJ8" s="1"/>
  <c r="BK8" s="1"/>
  <c r="BL8" s="1"/>
  <c r="BM8" s="1"/>
  <c r="BN8" s="1"/>
  <c r="BO8" s="1"/>
  <c r="BP8" s="1"/>
  <c r="BQ8" s="1"/>
  <c r="BR8" s="1"/>
  <c r="BS8" s="1"/>
  <c r="BT8" s="1"/>
  <c r="BU8" s="1"/>
  <c r="BV8" s="1"/>
  <c r="BW8" s="1"/>
  <c r="BX8" s="1"/>
  <c r="BY8" s="1"/>
  <c r="BZ8" s="1"/>
  <c r="CA8" s="1"/>
  <c r="CB8" s="1"/>
  <c r="CC8" s="1"/>
  <c r="CD8" s="1"/>
  <c r="CE8" s="1"/>
  <c r="CF8" s="1"/>
  <c r="CG8" s="1"/>
  <c r="CH8" s="1"/>
  <c r="CI8" s="1"/>
  <c r="CJ8" s="1"/>
  <c r="CK8" s="1"/>
  <c r="CL8" s="1"/>
  <c r="CM8" s="1"/>
  <c r="CN8" s="1"/>
  <c r="CO8" s="1"/>
  <c r="CP8" s="1"/>
  <c r="CQ8" s="1"/>
  <c r="CR8" s="1"/>
  <c r="CS8" s="1"/>
  <c r="CT8" s="1"/>
  <c r="CU8" s="1"/>
  <c r="CV8" s="1"/>
  <c r="CW8" s="1"/>
  <c r="CX8" s="1"/>
  <c r="CY8" s="1"/>
  <c r="CZ8" s="1"/>
  <c r="DA8" s="1"/>
  <c r="DB8" s="1"/>
  <c r="DC8" s="1"/>
  <c r="DD8" s="1"/>
  <c r="DE8" s="1"/>
  <c r="DF8" s="1"/>
  <c r="DG8" s="1"/>
  <c r="DH8" s="1"/>
  <c r="DI8" s="1"/>
  <c r="DJ8" s="1"/>
  <c r="DK8" s="1"/>
  <c r="DL8" s="1"/>
  <c r="DM8" s="1"/>
  <c r="DN8" s="1"/>
  <c r="DO8" s="1"/>
  <c r="DP8" s="1"/>
  <c r="DQ8" s="1"/>
  <c r="DR8" s="1"/>
  <c r="DS8" s="1"/>
  <c r="DT8" s="1"/>
  <c r="DU8" s="1"/>
  <c r="DV8" s="1"/>
  <c r="DW8" s="1"/>
  <c r="DX8" s="1"/>
  <c r="DY8" s="1"/>
  <c r="DZ8" s="1"/>
  <c r="EA8" s="1"/>
  <c r="EB8" s="1"/>
  <c r="EC8" s="1"/>
  <c r="ED8" s="1"/>
  <c r="EE8" s="1"/>
  <c r="EF8" s="1"/>
  <c r="EG8" s="1"/>
  <c r="EH8" s="1"/>
  <c r="EI8" s="1"/>
  <c r="EJ8" s="1"/>
  <c r="EK8" s="1"/>
  <c r="EL8" s="1"/>
  <c r="EM8" s="1"/>
  <c r="EN8" s="1"/>
  <c r="EO8" s="1"/>
  <c r="EP8" s="1"/>
  <c r="EQ8" s="1"/>
  <c r="ER8" s="1"/>
  <c r="ES8" s="1"/>
  <c r="ET8" s="1"/>
  <c r="EU8" s="1"/>
  <c r="EV8" s="1"/>
  <c r="EW8" s="1"/>
  <c r="EX8" s="1"/>
  <c r="EY8" s="1"/>
  <c r="EZ8" s="1"/>
  <c r="FA8" s="1"/>
  <c r="FB8" s="1"/>
  <c r="FC8" s="1"/>
  <c r="FD8" s="1"/>
  <c r="FE8" s="1"/>
  <c r="FF8" s="1"/>
  <c r="FG8" s="1"/>
  <c r="FH8" s="1"/>
  <c r="FI8" s="1"/>
  <c r="FJ8" s="1"/>
  <c r="FK8" s="1"/>
  <c r="FL8" s="1"/>
  <c r="FM8" s="1"/>
  <c r="FN8" s="1"/>
  <c r="FO8" s="1"/>
  <c r="FP8" s="1"/>
  <c r="FQ8" s="1"/>
  <c r="FR8" s="1"/>
  <c r="FS8" s="1"/>
  <c r="FT8" s="1"/>
  <c r="FU8" s="1"/>
  <c r="FV8" s="1"/>
  <c r="FW8" s="1"/>
  <c r="FX8" s="1"/>
  <c r="FY8" s="1"/>
  <c r="FZ8" s="1"/>
  <c r="GA8" s="1"/>
  <c r="GB8" s="1"/>
  <c r="GC8" s="1"/>
  <c r="GD8" s="1"/>
  <c r="GE8" s="1"/>
  <c r="GF8" s="1"/>
  <c r="GG8" s="1"/>
  <c r="GH8" s="1"/>
  <c r="GI8" s="1"/>
  <c r="GJ8" s="1"/>
  <c r="GK8" s="1"/>
  <c r="GL8" s="1"/>
  <c r="GM8" s="1"/>
  <c r="GN8" s="1"/>
  <c r="GO8" s="1"/>
  <c r="GP8" s="1"/>
  <c r="GQ8" s="1"/>
  <c r="GR8" s="1"/>
  <c r="GS8" s="1"/>
  <c r="GT8" s="1"/>
  <c r="GU8" s="1"/>
  <c r="GV8" s="1"/>
  <c r="GW8" s="1"/>
  <c r="GX8" s="1"/>
  <c r="GY8" s="1"/>
  <c r="GZ8" s="1"/>
  <c r="HA8" s="1"/>
  <c r="HB8" s="1"/>
  <c r="E8" i="40" l="1"/>
  <c r="G8" s="1"/>
  <c r="C8"/>
  <c r="F8"/>
  <c r="H8" s="1"/>
  <c r="B9" s="1"/>
  <c r="F6" i="39"/>
  <c r="H6" s="1"/>
  <c r="I6" s="1"/>
  <c r="B6" s="1"/>
  <c r="E6"/>
  <c r="G6" s="1"/>
  <c r="F9"/>
  <c r="H9" s="1"/>
  <c r="G9"/>
  <c r="D9" i="40" l="1"/>
  <c r="I9" i="39"/>
  <c r="J9" s="1"/>
  <c r="F9" i="40" l="1"/>
  <c r="H9" s="1"/>
  <c r="E9"/>
  <c r="G9" s="1"/>
  <c r="C9"/>
  <c r="C10" i="39"/>
  <c r="B10"/>
  <c r="D10" s="1"/>
  <c r="E10" s="1"/>
  <c r="B10" i="40" l="1"/>
  <c r="D10" s="1"/>
  <c r="G10" i="39"/>
  <c r="I10" s="1"/>
  <c r="J10" s="1"/>
  <c r="F10"/>
  <c r="H10" s="1"/>
  <c r="E10" i="40" l="1"/>
  <c r="G10" s="1"/>
  <c r="C10"/>
  <c r="F10"/>
  <c r="H10" s="1"/>
  <c r="B11" i="39"/>
  <c r="D11" s="1"/>
  <c r="E11" s="1"/>
  <c r="C11"/>
  <c r="F11" l="1"/>
  <c r="H11" s="1"/>
  <c r="G11"/>
  <c r="I11" s="1"/>
  <c r="J11" s="1"/>
  <c r="C12" l="1"/>
  <c r="B12"/>
  <c r="D12" s="1"/>
  <c r="E12" s="1"/>
  <c r="G12" l="1"/>
  <c r="I12" s="1"/>
  <c r="J12" s="1"/>
  <c r="F12"/>
  <c r="H12" s="1"/>
  <c r="B13" l="1"/>
  <c r="D13" s="1"/>
  <c r="E13" s="1"/>
  <c r="C13"/>
  <c r="F13" l="1"/>
  <c r="H13" s="1"/>
  <c r="G13"/>
  <c r="I13" s="1"/>
  <c r="J13" s="1"/>
  <c r="C14" l="1"/>
  <c r="B14"/>
  <c r="D14" s="1"/>
  <c r="E14" s="1"/>
  <c r="G14" l="1"/>
  <c r="I14" s="1"/>
  <c r="J14" s="1"/>
  <c r="F14"/>
  <c r="H14" s="1"/>
  <c r="B15" l="1"/>
  <c r="D15" s="1"/>
  <c r="E15" s="1"/>
  <c r="C15"/>
  <c r="F15" l="1"/>
  <c r="H15" s="1"/>
  <c r="G15"/>
  <c r="I15" s="1"/>
  <c r="J15" s="1"/>
  <c r="C16" l="1"/>
  <c r="B16"/>
  <c r="D16" s="1"/>
  <c r="E16" s="1"/>
  <c r="G16" l="1"/>
  <c r="I16" s="1"/>
  <c r="J16" s="1"/>
  <c r="F16"/>
  <c r="H16" s="1"/>
  <c r="B17" l="1"/>
  <c r="D17" s="1"/>
  <c r="E17" s="1"/>
  <c r="C17"/>
  <c r="F17" l="1"/>
  <c r="H17" s="1"/>
  <c r="G17"/>
  <c r="I17" s="1"/>
  <c r="J17" s="1"/>
  <c r="C18" l="1"/>
  <c r="B18"/>
  <c r="D18" s="1"/>
  <c r="E18" s="1"/>
  <c r="G18" l="1"/>
  <c r="I18" s="1"/>
  <c r="J18" s="1"/>
  <c r="F18"/>
  <c r="H18" s="1"/>
  <c r="B19" l="1"/>
  <c r="C19"/>
  <c r="D19" l="1"/>
  <c r="E19" s="1"/>
  <c r="F19" l="1"/>
  <c r="H19" s="1"/>
  <c r="G19"/>
  <c r="I19" s="1"/>
  <c r="J19" s="1"/>
  <c r="C20" l="1"/>
  <c r="B20"/>
  <c r="D20" s="1"/>
  <c r="E20" s="1"/>
  <c r="G20" l="1"/>
  <c r="I20" s="1"/>
  <c r="J20" s="1"/>
  <c r="F20"/>
  <c r="H20" s="1"/>
  <c r="B21" l="1"/>
  <c r="D21" s="1"/>
  <c r="E21" s="1"/>
  <c r="C21"/>
  <c r="F21" l="1"/>
  <c r="H21" s="1"/>
  <c r="G21"/>
  <c r="I21" s="1"/>
  <c r="J21" s="1"/>
  <c r="C22" l="1"/>
  <c r="B22"/>
  <c r="D22" s="1"/>
  <c r="E22" s="1"/>
  <c r="G22" l="1"/>
  <c r="I22" s="1"/>
  <c r="J22" s="1"/>
  <c r="F22"/>
  <c r="H22" s="1"/>
  <c r="B23" l="1"/>
  <c r="D23" s="1"/>
  <c r="E23" s="1"/>
  <c r="C23"/>
  <c r="F23" l="1"/>
  <c r="H23" s="1"/>
  <c r="G23"/>
  <c r="I23" s="1"/>
  <c r="J23" s="1"/>
  <c r="C24" l="1"/>
  <c r="B24"/>
  <c r="D24" s="1"/>
  <c r="E24" s="1"/>
  <c r="G24" l="1"/>
  <c r="I24" s="1"/>
  <c r="J24" s="1"/>
  <c r="F24"/>
  <c r="H24" s="1"/>
  <c r="B25" l="1"/>
  <c r="D25" s="1"/>
  <c r="E25" s="1"/>
  <c r="C25"/>
  <c r="F25" l="1"/>
  <c r="H25" s="1"/>
  <c r="G25"/>
  <c r="I25" s="1"/>
  <c r="J25" s="1"/>
  <c r="C26" l="1"/>
  <c r="B26"/>
  <c r="D26" s="1"/>
  <c r="E26" s="1"/>
  <c r="G26" l="1"/>
  <c r="I26" s="1"/>
  <c r="J26" s="1"/>
  <c r="F26"/>
  <c r="H26" s="1"/>
  <c r="B27" l="1"/>
  <c r="D27" s="1"/>
  <c r="C27"/>
  <c r="D28" l="1"/>
  <c r="E27"/>
  <c r="F27" l="1"/>
  <c r="H27" s="1"/>
  <c r="G27"/>
  <c r="I27" s="1"/>
  <c r="J27" s="1"/>
</calcChain>
</file>

<file path=xl/sharedStrings.xml><?xml version="1.0" encoding="utf-8"?>
<sst xmlns="http://schemas.openxmlformats.org/spreadsheetml/2006/main" count="122" uniqueCount="121">
  <si>
    <t>The Black-Scholes Options Pricing Model</t>
  </si>
  <si>
    <t>Stock Price</t>
  </si>
  <si>
    <t>Exercise Price</t>
  </si>
  <si>
    <t>Riskless Rate</t>
  </si>
  <si>
    <t>Time to Expiry</t>
  </si>
  <si>
    <t>Input Definitions</t>
  </si>
  <si>
    <t>Inputs</t>
  </si>
  <si>
    <t>Formula Values</t>
  </si>
  <si>
    <t>Outputs</t>
  </si>
  <si>
    <t>Symbols</t>
  </si>
  <si>
    <t>Standard Deviation</t>
  </si>
  <si>
    <t>S =</t>
  </si>
  <si>
    <t>X =</t>
  </si>
  <si>
    <t>r =</t>
  </si>
  <si>
    <t>sigma =</t>
  </si>
  <si>
    <t>T =</t>
  </si>
  <si>
    <t>d1 =</t>
  </si>
  <si>
    <t>d2 =</t>
  </si>
  <si>
    <t>N(d1) =</t>
  </si>
  <si>
    <t>N(d2) =</t>
  </si>
  <si>
    <t>c0 =</t>
  </si>
  <si>
    <t>The Black Scholes Options Pricing Formulas:</t>
  </si>
  <si>
    <t xml:space="preserve">     Valuing Calls, Puts, Warrants and Convertible Bonds</t>
  </si>
  <si>
    <t>Input values in yellow regions; solutions are in red font</t>
  </si>
  <si>
    <t>S=</t>
  </si>
  <si>
    <t>d1=</t>
  </si>
  <si>
    <t>X=</t>
  </si>
  <si>
    <t>d2=</t>
  </si>
  <si>
    <t>T=</t>
  </si>
  <si>
    <t>N(d1)=</t>
  </si>
  <si>
    <t>rf=</t>
  </si>
  <si>
    <t>N(d2)=</t>
  </si>
  <si>
    <t>q=</t>
  </si>
  <si>
    <t>To Compute dilution factors for warrants &amp; convertibles</t>
  </si>
  <si>
    <t>SIGMA=</t>
  </si>
  <si>
    <t>c=</t>
  </si>
  <si>
    <t>Call Value</t>
  </si>
  <si>
    <t>w=</t>
  </si>
  <si>
    <t>Warrant Value</t>
  </si>
  <si>
    <t>p=</t>
  </si>
  <si>
    <t>Put Value</t>
  </si>
  <si>
    <t>conv=</t>
  </si>
  <si>
    <t>ln(S/X)=</t>
  </si>
  <si>
    <t xml:space="preserve">c = </t>
  </si>
  <si>
    <t>coupon rate of convertible</t>
  </si>
  <si>
    <t>n =</t>
  </si>
  <si>
    <t>term to maturity of convertible</t>
  </si>
  <si>
    <t>F =</t>
  </si>
  <si>
    <t>face value of convertible</t>
  </si>
  <si>
    <t xml:space="preserve">CR = </t>
  </si>
  <si>
    <t>conversion ratio</t>
  </si>
  <si>
    <t># shs =</t>
  </si>
  <si>
    <t># outstandstanding shares of company stock</t>
  </si>
  <si>
    <t># bonds =</t>
  </si>
  <si>
    <t># convertible bonds outstanding</t>
  </si>
  <si>
    <t xml:space="preserve">Vsd = </t>
  </si>
  <si>
    <t>Calue of straight debt component of bond</t>
  </si>
  <si>
    <t xml:space="preserve">Vcv = </t>
  </si>
  <si>
    <t>Value of Convertible bond</t>
  </si>
  <si>
    <t xml:space="preserve">      Stochastic Processes and Stock Prices: Simulations</t>
  </si>
  <si>
    <t>Initial Stock Price=</t>
  </si>
  <si>
    <t>mu =</t>
  </si>
  <si>
    <t xml:space="preserve">Sigma = </t>
  </si>
  <si>
    <t>Hit F9 to generate another random process</t>
  </si>
  <si>
    <t>[0,1] Normally distributed variable</t>
  </si>
  <si>
    <t>Arithmetic [0,1] Brownian Motion</t>
  </si>
  <si>
    <t>Geometric [0,1] Brownian Motion</t>
  </si>
  <si>
    <t>Geometric Brownian Motion</t>
  </si>
  <si>
    <t>Weiner Process</t>
  </si>
  <si>
    <t>Notice the drift on the Weiner Process - the Y-Axis scale has a higher maximum if mu &gt; 0.</t>
  </si>
  <si>
    <t>Using the Bisection Method to Estimate Implied Volatility</t>
  </si>
  <si>
    <r>
      <t xml:space="preserve">     a</t>
    </r>
    <r>
      <rPr>
        <i/>
        <vertAlign val="subscript"/>
        <sz val="9"/>
        <rFont val="Times New Roman"/>
        <family val="1"/>
      </rPr>
      <t>1</t>
    </r>
    <r>
      <rPr>
        <vertAlign val="subscript"/>
        <sz val="9"/>
        <rFont val="Times New Roman"/>
        <family val="1"/>
      </rPr>
      <t xml:space="preserve"> </t>
    </r>
    <r>
      <rPr>
        <sz val="9"/>
        <rFont val="Times New Roman"/>
        <family val="1"/>
      </rPr>
      <t>=</t>
    </r>
  </si>
  <si>
    <r>
      <t xml:space="preserve">      b</t>
    </r>
    <r>
      <rPr>
        <i/>
        <vertAlign val="subscript"/>
        <sz val="9"/>
        <rFont val="Times New Roman"/>
        <family val="1"/>
      </rPr>
      <t>1</t>
    </r>
    <r>
      <rPr>
        <sz val="9"/>
        <rFont val="Times New Roman"/>
        <family val="1"/>
      </rPr>
      <t>=</t>
    </r>
  </si>
  <si>
    <r>
      <t xml:space="preserve">     r</t>
    </r>
    <r>
      <rPr>
        <i/>
        <vertAlign val="subscript"/>
        <sz val="9"/>
        <rFont val="Times New Roman"/>
        <family val="1"/>
      </rPr>
      <t>f</t>
    </r>
    <r>
      <rPr>
        <vertAlign val="subscript"/>
        <sz val="9"/>
        <rFont val="Times New Roman"/>
        <family val="1"/>
      </rPr>
      <t xml:space="preserve">  </t>
    </r>
    <r>
      <rPr>
        <sz val="9"/>
        <rFont val="Times New Roman"/>
        <family val="1"/>
      </rPr>
      <t>=</t>
    </r>
  </si>
  <si>
    <r>
      <t xml:space="preserve">      S</t>
    </r>
    <r>
      <rPr>
        <i/>
        <vertAlign val="subscript"/>
        <sz val="9"/>
        <rFont val="Times New Roman"/>
        <family val="1"/>
      </rPr>
      <t>0</t>
    </r>
    <r>
      <rPr>
        <sz val="9"/>
        <rFont val="Times New Roman"/>
        <family val="1"/>
      </rPr>
      <t>=</t>
    </r>
  </si>
  <si>
    <r>
      <t>X</t>
    </r>
    <r>
      <rPr>
        <sz val="9"/>
        <rFont val="Times New Roman"/>
        <family val="1"/>
      </rPr>
      <t xml:space="preserve">  =</t>
    </r>
  </si>
  <si>
    <r>
      <t xml:space="preserve">     </t>
    </r>
    <r>
      <rPr>
        <i/>
        <sz val="9"/>
        <rFont val="Times New Roman"/>
        <family val="1"/>
      </rPr>
      <t>C</t>
    </r>
    <r>
      <rPr>
        <i/>
        <vertAlign val="subscript"/>
        <sz val="9"/>
        <rFont val="Times New Roman"/>
        <family val="1"/>
      </rPr>
      <t>0</t>
    </r>
    <r>
      <rPr>
        <sz val="9"/>
        <rFont val="Times New Roman"/>
        <family val="1"/>
      </rPr>
      <t>=</t>
    </r>
  </si>
  <si>
    <r>
      <t xml:space="preserve">      </t>
    </r>
    <r>
      <rPr>
        <i/>
        <sz val="9"/>
        <rFont val="Times New Roman"/>
        <family val="1"/>
      </rPr>
      <t>T</t>
    </r>
    <r>
      <rPr>
        <sz val="9"/>
        <rFont val="Times New Roman"/>
        <family val="1"/>
      </rPr>
      <t xml:space="preserve"> =</t>
    </r>
  </si>
  <si>
    <r>
      <t>s</t>
    </r>
    <r>
      <rPr>
        <vertAlign val="subscript"/>
        <sz val="12"/>
        <rFont val="Times New Roman"/>
        <family val="1"/>
      </rPr>
      <t>n</t>
    </r>
  </si>
  <si>
    <r>
      <t xml:space="preserve">  d</t>
    </r>
    <r>
      <rPr>
        <vertAlign val="subscript"/>
        <sz val="9"/>
        <rFont val="Times New Roman"/>
        <family val="1"/>
      </rPr>
      <t>1</t>
    </r>
    <r>
      <rPr>
        <sz val="9"/>
        <rFont val="Times New Roman"/>
        <family val="1"/>
      </rPr>
      <t>(</t>
    </r>
    <r>
      <rPr>
        <sz val="9"/>
        <rFont val="Symbol"/>
        <family val="1"/>
        <charset val="2"/>
      </rPr>
      <t>s</t>
    </r>
    <r>
      <rPr>
        <vertAlign val="subscript"/>
        <sz val="9"/>
        <rFont val="Times New Roman"/>
        <family val="1"/>
      </rPr>
      <t>n</t>
    </r>
    <r>
      <rPr>
        <sz val="9"/>
        <rFont val="Times New Roman"/>
        <family val="1"/>
      </rPr>
      <t>)</t>
    </r>
  </si>
  <si>
    <r>
      <t xml:space="preserve">  d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(</t>
    </r>
    <r>
      <rPr>
        <sz val="9"/>
        <rFont val="Symbol"/>
        <family val="1"/>
        <charset val="2"/>
      </rPr>
      <t>s</t>
    </r>
    <r>
      <rPr>
        <vertAlign val="subscript"/>
        <sz val="9"/>
        <rFont val="Times New Roman"/>
        <family val="1"/>
      </rPr>
      <t>n</t>
    </r>
    <r>
      <rPr>
        <sz val="9"/>
        <rFont val="Times New Roman"/>
        <family val="1"/>
      </rPr>
      <t>)</t>
    </r>
  </si>
  <si>
    <r>
      <t xml:space="preserve">  N[d</t>
    </r>
    <r>
      <rPr>
        <vertAlign val="subscript"/>
        <sz val="9"/>
        <rFont val="Times New Roman"/>
        <family val="1"/>
      </rPr>
      <t>1</t>
    </r>
    <r>
      <rPr>
        <sz val="9"/>
        <rFont val="Times New Roman"/>
        <family val="1"/>
      </rPr>
      <t>(</t>
    </r>
    <r>
      <rPr>
        <sz val="9"/>
        <rFont val="Symbol"/>
        <family val="1"/>
        <charset val="2"/>
      </rPr>
      <t>s</t>
    </r>
    <r>
      <rPr>
        <vertAlign val="subscript"/>
        <sz val="9"/>
        <rFont val="Times New Roman"/>
        <family val="1"/>
      </rPr>
      <t>n</t>
    </r>
    <r>
      <rPr>
        <sz val="9"/>
        <rFont val="Times New Roman"/>
        <family val="1"/>
      </rPr>
      <t>)]</t>
    </r>
  </si>
  <si>
    <r>
      <t xml:space="preserve">  N[d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(</t>
    </r>
    <r>
      <rPr>
        <sz val="9"/>
        <rFont val="Symbol"/>
        <family val="1"/>
        <charset val="2"/>
      </rPr>
      <t>s</t>
    </r>
    <r>
      <rPr>
        <vertAlign val="subscript"/>
        <sz val="9"/>
        <rFont val="Times New Roman"/>
        <family val="1"/>
      </rPr>
      <t>n</t>
    </r>
    <r>
      <rPr>
        <sz val="9"/>
        <rFont val="Times New Roman"/>
        <family val="1"/>
      </rPr>
      <t>)]</t>
    </r>
  </si>
  <si>
    <r>
      <t>c(</t>
    </r>
    <r>
      <rPr>
        <sz val="9"/>
        <rFont val="Symbol"/>
        <family val="1"/>
        <charset val="2"/>
      </rPr>
      <t>s</t>
    </r>
    <r>
      <rPr>
        <vertAlign val="subscript"/>
        <sz val="9"/>
        <rFont val="Times New Roman"/>
        <family val="1"/>
      </rPr>
      <t>n</t>
    </r>
    <r>
      <rPr>
        <sz val="9"/>
        <rFont val="Times New Roman"/>
        <family val="1"/>
      </rPr>
      <t>)</t>
    </r>
  </si>
  <si>
    <r>
      <t>f(</t>
    </r>
    <r>
      <rPr>
        <sz val="9"/>
        <rFont val="Symbol"/>
        <family val="1"/>
        <charset val="2"/>
      </rPr>
      <t>s</t>
    </r>
    <r>
      <rPr>
        <vertAlign val="subscript"/>
        <sz val="9"/>
        <rFont val="Times New Roman"/>
        <family val="1"/>
      </rPr>
      <t>n</t>
    </r>
    <r>
      <rPr>
        <sz val="9"/>
        <rFont val="Times New Roman"/>
        <family val="1"/>
      </rPr>
      <t>)</t>
    </r>
  </si>
  <si>
    <r>
      <t xml:space="preserve">   f(a</t>
    </r>
    <r>
      <rPr>
        <vertAlign val="subscript"/>
        <sz val="9"/>
        <rFont val="Times New Roman"/>
        <family val="1"/>
      </rPr>
      <t>1</t>
    </r>
    <r>
      <rPr>
        <sz val="9"/>
        <rFont val="Times New Roman"/>
        <family val="1"/>
      </rPr>
      <t>)=</t>
    </r>
  </si>
  <si>
    <r>
      <t xml:space="preserve">   f(b</t>
    </r>
    <r>
      <rPr>
        <vertAlign val="subscript"/>
        <sz val="9"/>
        <rFont val="Times New Roman"/>
        <family val="1"/>
      </rPr>
      <t>1</t>
    </r>
    <r>
      <rPr>
        <sz val="9"/>
        <rFont val="Times New Roman"/>
        <family val="1"/>
      </rPr>
      <t>)=</t>
    </r>
  </si>
  <si>
    <t>n</t>
  </si>
  <si>
    <r>
      <t>a</t>
    </r>
    <r>
      <rPr>
        <u/>
        <vertAlign val="subscript"/>
        <sz val="9"/>
        <rFont val="Times New Roman"/>
        <family val="1"/>
      </rPr>
      <t>n</t>
    </r>
  </si>
  <si>
    <r>
      <t>b</t>
    </r>
    <r>
      <rPr>
        <u/>
        <vertAlign val="subscript"/>
        <sz val="9"/>
        <rFont val="Times New Roman"/>
        <family val="1"/>
      </rPr>
      <t>n</t>
    </r>
  </si>
  <si>
    <r>
      <t>s</t>
    </r>
    <r>
      <rPr>
        <u/>
        <vertAlign val="subscript"/>
        <sz val="12"/>
        <rFont val="Times New Roman"/>
        <family val="1"/>
      </rPr>
      <t>n</t>
    </r>
  </si>
  <si>
    <r>
      <t xml:space="preserve">  d</t>
    </r>
    <r>
      <rPr>
        <u/>
        <vertAlign val="subscript"/>
        <sz val="9"/>
        <rFont val="Times New Roman"/>
        <family val="1"/>
      </rPr>
      <t>1</t>
    </r>
    <r>
      <rPr>
        <u/>
        <sz val="9"/>
        <rFont val="Times New Roman"/>
        <family val="1"/>
      </rPr>
      <t>(</t>
    </r>
    <r>
      <rPr>
        <u/>
        <sz val="9"/>
        <rFont val="Symbol"/>
        <family val="1"/>
        <charset val="2"/>
      </rPr>
      <t>s</t>
    </r>
    <r>
      <rPr>
        <u/>
        <vertAlign val="subscript"/>
        <sz val="9"/>
        <rFont val="Times New Roman"/>
        <family val="1"/>
      </rPr>
      <t>n</t>
    </r>
    <r>
      <rPr>
        <u/>
        <sz val="9"/>
        <rFont val="Times New Roman"/>
        <family val="1"/>
      </rPr>
      <t>)</t>
    </r>
  </si>
  <si>
    <r>
      <t xml:space="preserve">  d</t>
    </r>
    <r>
      <rPr>
        <u/>
        <vertAlign val="subscript"/>
        <sz val="9"/>
        <rFont val="Times New Roman"/>
        <family val="1"/>
      </rPr>
      <t>2</t>
    </r>
    <r>
      <rPr>
        <u/>
        <sz val="9"/>
        <rFont val="Times New Roman"/>
        <family val="1"/>
      </rPr>
      <t>(</t>
    </r>
    <r>
      <rPr>
        <u/>
        <sz val="9"/>
        <rFont val="Symbol"/>
        <family val="1"/>
        <charset val="2"/>
      </rPr>
      <t>s</t>
    </r>
    <r>
      <rPr>
        <u/>
        <vertAlign val="subscript"/>
        <sz val="9"/>
        <rFont val="Times New Roman"/>
        <family val="1"/>
      </rPr>
      <t>n</t>
    </r>
    <r>
      <rPr>
        <u/>
        <sz val="9"/>
        <rFont val="Times New Roman"/>
        <family val="1"/>
      </rPr>
      <t>)</t>
    </r>
  </si>
  <si>
    <r>
      <t xml:space="preserve">  N[d</t>
    </r>
    <r>
      <rPr>
        <u/>
        <vertAlign val="subscript"/>
        <sz val="9"/>
        <rFont val="Times New Roman"/>
        <family val="1"/>
      </rPr>
      <t>1</t>
    </r>
    <r>
      <rPr>
        <u/>
        <sz val="9"/>
        <rFont val="Times New Roman"/>
        <family val="1"/>
      </rPr>
      <t>(</t>
    </r>
    <r>
      <rPr>
        <u/>
        <sz val="9"/>
        <rFont val="Symbol"/>
        <family val="1"/>
        <charset val="2"/>
      </rPr>
      <t>s</t>
    </r>
    <r>
      <rPr>
        <u/>
        <vertAlign val="subscript"/>
        <sz val="9"/>
        <rFont val="Times New Roman"/>
        <family val="1"/>
      </rPr>
      <t>n</t>
    </r>
    <r>
      <rPr>
        <u/>
        <sz val="9"/>
        <rFont val="Times New Roman"/>
        <family val="1"/>
      </rPr>
      <t>)]</t>
    </r>
  </si>
  <si>
    <r>
      <t xml:space="preserve">  N[d</t>
    </r>
    <r>
      <rPr>
        <u/>
        <vertAlign val="subscript"/>
        <sz val="9"/>
        <rFont val="Times New Roman"/>
        <family val="1"/>
      </rPr>
      <t>2</t>
    </r>
    <r>
      <rPr>
        <u/>
        <sz val="9"/>
        <rFont val="Times New Roman"/>
        <family val="1"/>
      </rPr>
      <t>(</t>
    </r>
    <r>
      <rPr>
        <u/>
        <sz val="9"/>
        <rFont val="Symbol"/>
        <family val="1"/>
        <charset val="2"/>
      </rPr>
      <t>s</t>
    </r>
    <r>
      <rPr>
        <u/>
        <vertAlign val="subscript"/>
        <sz val="9"/>
        <rFont val="Times New Roman"/>
        <family val="1"/>
      </rPr>
      <t>n</t>
    </r>
    <r>
      <rPr>
        <u/>
        <sz val="9"/>
        <rFont val="Times New Roman"/>
        <family val="1"/>
      </rPr>
      <t>)]</t>
    </r>
  </si>
  <si>
    <r>
      <t>c(</t>
    </r>
    <r>
      <rPr>
        <u/>
        <sz val="9"/>
        <rFont val="Symbol"/>
        <family val="1"/>
        <charset val="2"/>
      </rPr>
      <t>s</t>
    </r>
    <r>
      <rPr>
        <u/>
        <vertAlign val="subscript"/>
        <sz val="9"/>
        <rFont val="Times New Roman"/>
        <family val="1"/>
      </rPr>
      <t>n</t>
    </r>
    <r>
      <rPr>
        <u/>
        <sz val="9"/>
        <rFont val="Times New Roman"/>
        <family val="1"/>
      </rPr>
      <t>)</t>
    </r>
  </si>
  <si>
    <r>
      <t>f(</t>
    </r>
    <r>
      <rPr>
        <u/>
        <sz val="9"/>
        <rFont val="Symbol"/>
        <family val="1"/>
        <charset val="2"/>
      </rPr>
      <t>s</t>
    </r>
    <r>
      <rPr>
        <u/>
        <vertAlign val="subscript"/>
        <sz val="9"/>
        <rFont val="Times New Roman"/>
        <family val="1"/>
      </rPr>
      <t>n</t>
    </r>
    <r>
      <rPr>
        <u/>
        <sz val="9"/>
        <rFont val="Times New Roman"/>
        <family val="1"/>
      </rPr>
      <t>)</t>
    </r>
  </si>
  <si>
    <t>Implied Variance =</t>
  </si>
  <si>
    <t>Using Newton-Raphson Method to Estimate Implied Volatility</t>
  </si>
  <si>
    <r>
      <t xml:space="preserve">  </t>
    </r>
    <r>
      <rPr>
        <i/>
        <sz val="9"/>
        <rFont val="Symbol"/>
        <family val="1"/>
        <charset val="2"/>
      </rPr>
      <t>s</t>
    </r>
    <r>
      <rPr>
        <i/>
        <vertAlign val="subscript"/>
        <sz val="9"/>
        <rFont val="Times New Roman"/>
        <family val="1"/>
      </rPr>
      <t>0</t>
    </r>
    <r>
      <rPr>
        <vertAlign val="subscript"/>
        <sz val="9"/>
        <rFont val="Times New Roman"/>
        <family val="1"/>
      </rPr>
      <t xml:space="preserve"> </t>
    </r>
    <r>
      <rPr>
        <sz val="9"/>
        <rFont val="Times New Roman"/>
        <family val="1"/>
      </rPr>
      <t>=</t>
    </r>
  </si>
  <si>
    <t>(First guess)</t>
  </si>
  <si>
    <r>
      <t xml:space="preserve">   S</t>
    </r>
    <r>
      <rPr>
        <i/>
        <vertAlign val="subscript"/>
        <sz val="9"/>
        <rFont val="Times New Roman"/>
        <family val="1"/>
      </rPr>
      <t>0</t>
    </r>
    <r>
      <rPr>
        <sz val="9"/>
        <rFont val="Times New Roman"/>
        <family val="1"/>
      </rPr>
      <t>=</t>
    </r>
  </si>
  <si>
    <r>
      <t xml:space="preserve">   r</t>
    </r>
    <r>
      <rPr>
        <i/>
        <vertAlign val="subscript"/>
        <sz val="9"/>
        <rFont val="Times New Roman"/>
        <family val="1"/>
      </rPr>
      <t>f</t>
    </r>
    <r>
      <rPr>
        <vertAlign val="subscript"/>
        <sz val="9"/>
        <rFont val="Times New Roman"/>
        <family val="1"/>
      </rPr>
      <t xml:space="preserve">  </t>
    </r>
    <r>
      <rPr>
        <sz val="9"/>
        <rFont val="Times New Roman"/>
        <family val="1"/>
      </rPr>
      <t>=</t>
    </r>
  </si>
  <si>
    <r>
      <t xml:space="preserve">   </t>
    </r>
    <r>
      <rPr>
        <i/>
        <sz val="9"/>
        <rFont val="Times New Roman"/>
        <family val="1"/>
      </rPr>
      <t>T</t>
    </r>
    <r>
      <rPr>
        <sz val="9"/>
        <rFont val="Times New Roman"/>
        <family val="1"/>
      </rPr>
      <t xml:space="preserve"> =</t>
    </r>
  </si>
  <si>
    <r>
      <t xml:space="preserve">  </t>
    </r>
    <r>
      <rPr>
        <i/>
        <sz val="9"/>
        <rFont val="Times New Roman"/>
        <family val="1"/>
      </rPr>
      <t>C</t>
    </r>
    <r>
      <rPr>
        <i/>
        <vertAlign val="subscript"/>
        <sz val="9"/>
        <rFont val="Times New Roman"/>
        <family val="1"/>
      </rPr>
      <t>0</t>
    </r>
    <r>
      <rPr>
        <sz val="9"/>
        <rFont val="Times New Roman"/>
        <family val="1"/>
      </rPr>
      <t>=</t>
    </r>
  </si>
  <si>
    <r>
      <t xml:space="preserve">  X</t>
    </r>
    <r>
      <rPr>
        <sz val="9"/>
        <rFont val="Times New Roman"/>
        <family val="1"/>
      </rPr>
      <t xml:space="preserve">  =</t>
    </r>
  </si>
  <si>
    <t>This column</t>
  </si>
  <si>
    <t>is vega</t>
  </si>
  <si>
    <r>
      <t xml:space="preserve">     </t>
    </r>
    <r>
      <rPr>
        <i/>
        <sz val="9"/>
        <rFont val="Symbol"/>
        <family val="1"/>
        <charset val="2"/>
      </rPr>
      <t>s</t>
    </r>
    <r>
      <rPr>
        <i/>
        <vertAlign val="subscript"/>
        <sz val="9"/>
        <rFont val="Times New Roman"/>
        <family val="1"/>
      </rPr>
      <t>n</t>
    </r>
  </si>
  <si>
    <r>
      <t xml:space="preserve">    f'(</t>
    </r>
    <r>
      <rPr>
        <i/>
        <sz val="9"/>
        <rFont val="Symbol"/>
        <family val="1"/>
        <charset val="2"/>
      </rPr>
      <t>s</t>
    </r>
    <r>
      <rPr>
        <i/>
        <vertAlign val="subscript"/>
        <sz val="9"/>
        <rFont val="Times New Roman"/>
        <family val="1"/>
      </rPr>
      <t>n</t>
    </r>
    <r>
      <rPr>
        <i/>
        <sz val="9"/>
        <rFont val="Times New Roman"/>
        <family val="1"/>
      </rPr>
      <t>)</t>
    </r>
  </si>
  <si>
    <r>
      <t xml:space="preserve">    d</t>
    </r>
    <r>
      <rPr>
        <i/>
        <vertAlign val="subscript"/>
        <sz val="9"/>
        <rFont val="Times New Roman"/>
        <family val="1"/>
      </rPr>
      <t>1</t>
    </r>
    <r>
      <rPr>
        <i/>
        <sz val="9"/>
        <rFont val="Times New Roman"/>
        <family val="1"/>
      </rPr>
      <t>(</t>
    </r>
    <r>
      <rPr>
        <i/>
        <sz val="9"/>
        <rFont val="Symbol"/>
        <family val="1"/>
        <charset val="2"/>
      </rPr>
      <t>s</t>
    </r>
    <r>
      <rPr>
        <i/>
        <vertAlign val="subscript"/>
        <sz val="9"/>
        <rFont val="Times New Roman"/>
        <family val="1"/>
      </rPr>
      <t>n</t>
    </r>
    <r>
      <rPr>
        <i/>
        <sz val="9"/>
        <rFont val="Times New Roman"/>
        <family val="1"/>
      </rPr>
      <t>)</t>
    </r>
  </si>
  <si>
    <r>
      <t xml:space="preserve">    d</t>
    </r>
    <r>
      <rPr>
        <i/>
        <vertAlign val="subscript"/>
        <sz val="9"/>
        <rFont val="Times New Roman"/>
        <family val="1"/>
      </rPr>
      <t>2</t>
    </r>
    <r>
      <rPr>
        <i/>
        <sz val="9"/>
        <rFont val="Times New Roman"/>
        <family val="1"/>
      </rPr>
      <t>(</t>
    </r>
    <r>
      <rPr>
        <i/>
        <sz val="9"/>
        <rFont val="Symbol"/>
        <family val="1"/>
        <charset val="2"/>
      </rPr>
      <t>s</t>
    </r>
    <r>
      <rPr>
        <i/>
        <vertAlign val="subscript"/>
        <sz val="9"/>
        <rFont val="Times New Roman"/>
        <family val="1"/>
      </rPr>
      <t>n</t>
    </r>
    <r>
      <rPr>
        <i/>
        <sz val="9"/>
        <rFont val="Times New Roman"/>
        <family val="1"/>
      </rPr>
      <t>)</t>
    </r>
  </si>
  <si>
    <r>
      <t xml:space="preserve">    N(d</t>
    </r>
    <r>
      <rPr>
        <i/>
        <vertAlign val="subscript"/>
        <sz val="9"/>
        <rFont val="Times New Roman"/>
        <family val="1"/>
      </rPr>
      <t>1</t>
    </r>
    <r>
      <rPr>
        <i/>
        <sz val="9"/>
        <rFont val="Times New Roman"/>
        <family val="1"/>
      </rPr>
      <t>)</t>
    </r>
  </si>
  <si>
    <r>
      <t xml:space="preserve">   N (d</t>
    </r>
    <r>
      <rPr>
        <i/>
        <vertAlign val="subscript"/>
        <sz val="9"/>
        <rFont val="Times New Roman"/>
        <family val="1"/>
      </rPr>
      <t>2</t>
    </r>
    <r>
      <rPr>
        <i/>
        <sz val="9"/>
        <rFont val="Times New Roman"/>
        <family val="1"/>
      </rPr>
      <t>)</t>
    </r>
  </si>
  <si>
    <r>
      <t xml:space="preserve">    f(</t>
    </r>
    <r>
      <rPr>
        <i/>
        <sz val="9"/>
        <rFont val="Symbol"/>
        <family val="1"/>
        <charset val="2"/>
      </rPr>
      <t>s</t>
    </r>
    <r>
      <rPr>
        <i/>
        <vertAlign val="subscript"/>
        <sz val="9"/>
        <rFont val="Times New Roman"/>
        <family val="1"/>
      </rPr>
      <t>n</t>
    </r>
    <r>
      <rPr>
        <i/>
        <sz val="9"/>
        <rFont val="Times New Roman"/>
        <family val="1"/>
      </rPr>
      <t>)</t>
    </r>
  </si>
  <si>
    <t>This</t>
  </si>
  <si>
    <t>Column</t>
  </si>
  <si>
    <t xml:space="preserve">Provides </t>
  </si>
  <si>
    <t xml:space="preserve">the </t>
  </si>
  <si>
    <t>Sigma</t>
  </si>
  <si>
    <t>Estimate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</si>
</sst>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i/>
      <sz val="9"/>
      <name val="Times New Roman"/>
      <family val="1"/>
    </font>
    <font>
      <i/>
      <vertAlign val="subscript"/>
      <sz val="9"/>
      <name val="Times New Roman"/>
      <family val="1"/>
    </font>
    <font>
      <vertAlign val="subscript"/>
      <sz val="9"/>
      <name val="Times New Roman"/>
      <family val="1"/>
    </font>
    <font>
      <sz val="9"/>
      <name val="Times New Roman"/>
      <family val="1"/>
    </font>
    <font>
      <sz val="12"/>
      <name val="Symbol"/>
      <family val="1"/>
      <charset val="2"/>
    </font>
    <font>
      <vertAlign val="subscript"/>
      <sz val="12"/>
      <name val="Times New Roman"/>
      <family val="1"/>
    </font>
    <font>
      <sz val="9"/>
      <name val="Symbol"/>
      <family val="1"/>
      <charset val="2"/>
    </font>
    <font>
      <u/>
      <sz val="9"/>
      <name val="Times New Roman"/>
      <family val="1"/>
    </font>
    <font>
      <u/>
      <vertAlign val="subscript"/>
      <sz val="9"/>
      <name val="Times New Roman"/>
      <family val="1"/>
    </font>
    <font>
      <u/>
      <sz val="12"/>
      <name val="Symbol"/>
      <family val="1"/>
      <charset val="2"/>
    </font>
    <font>
      <u/>
      <vertAlign val="subscript"/>
      <sz val="12"/>
      <name val="Times New Roman"/>
      <family val="1"/>
    </font>
    <font>
      <u/>
      <sz val="9"/>
      <name val="Symbol"/>
      <family val="1"/>
      <charset val="2"/>
    </font>
    <font>
      <b/>
      <sz val="9"/>
      <name val="Times New Roman"/>
      <family val="1"/>
    </font>
    <font>
      <i/>
      <sz val="9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0" fillId="2" borderId="0" xfId="0" applyFill="1"/>
    <xf numFmtId="0" fontId="7" fillId="0" borderId="0" xfId="0" applyFont="1"/>
    <xf numFmtId="0" fontId="9" fillId="0" borderId="0" xfId="0" applyFont="1"/>
    <xf numFmtId="0" fontId="8" fillId="0" borderId="0" xfId="0" applyFont="1"/>
    <xf numFmtId="0" fontId="5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1" applyFont="1"/>
    <xf numFmtId="0" fontId="6" fillId="0" borderId="0" xfId="1"/>
    <xf numFmtId="0" fontId="14" fillId="0" borderId="1" xfId="1" applyFont="1" applyBorder="1"/>
    <xf numFmtId="0" fontId="17" fillId="0" borderId="2" xfId="1" applyFont="1" applyFill="1" applyBorder="1" applyAlignment="1">
      <alignment horizontal="left"/>
    </xf>
    <xf numFmtId="0" fontId="14" fillId="0" borderId="2" xfId="1" applyFont="1" applyFill="1" applyBorder="1"/>
    <xf numFmtId="0" fontId="18" fillId="0" borderId="2" xfId="1" applyFont="1" applyFill="1" applyBorder="1" applyAlignment="1">
      <alignment horizontal="right"/>
    </xf>
    <xf numFmtId="0" fontId="17" fillId="0" borderId="3" xfId="1" applyFont="1" applyFill="1" applyBorder="1" applyAlignment="1">
      <alignment horizontal="left"/>
    </xf>
    <xf numFmtId="0" fontId="14" fillId="0" borderId="4" xfId="1" applyFont="1" applyBorder="1"/>
    <xf numFmtId="0" fontId="17" fillId="0" borderId="0" xfId="1" applyFont="1" applyFill="1" applyBorder="1" applyAlignment="1">
      <alignment horizontal="left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right"/>
    </xf>
    <xf numFmtId="0" fontId="17" fillId="0" borderId="5" xfId="1" applyFont="1" applyFill="1" applyBorder="1" applyAlignment="1">
      <alignment horizontal="left"/>
    </xf>
    <xf numFmtId="0" fontId="17" fillId="0" borderId="4" xfId="1" applyFont="1" applyBorder="1"/>
    <xf numFmtId="0" fontId="17" fillId="0" borderId="0" xfId="1" applyFont="1" applyFill="1" applyBorder="1"/>
    <xf numFmtId="0" fontId="6" fillId="0" borderId="0" xfId="1" applyFill="1" applyBorder="1"/>
    <xf numFmtId="0" fontId="6" fillId="0" borderId="5" xfId="1" applyFill="1" applyBorder="1"/>
    <xf numFmtId="0" fontId="17" fillId="0" borderId="1" xfId="1" applyFont="1" applyBorder="1"/>
    <xf numFmtId="0" fontId="17" fillId="0" borderId="2" xfId="1" applyFont="1" applyBorder="1"/>
    <xf numFmtId="0" fontId="18" fillId="0" borderId="2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17" fillId="0" borderId="3" xfId="1" applyFont="1" applyBorder="1" applyAlignment="1">
      <alignment horizontal="center"/>
    </xf>
    <xf numFmtId="0" fontId="17" fillId="0" borderId="0" xfId="1" applyFont="1" applyBorder="1"/>
    <xf numFmtId="0" fontId="17" fillId="0" borderId="5" xfId="1" applyFont="1" applyBorder="1"/>
    <xf numFmtId="0" fontId="17" fillId="0" borderId="0" xfId="1" applyFont="1"/>
    <xf numFmtId="0" fontId="21" fillId="0" borderId="1" xfId="1" applyFont="1" applyBorder="1" applyAlignment="1">
      <alignment horizontal="center"/>
    </xf>
    <xf numFmtId="0" fontId="21" fillId="0" borderId="2" xfId="1" applyFont="1" applyBorder="1" applyAlignment="1">
      <alignment horizontal="center"/>
    </xf>
    <xf numFmtId="0" fontId="23" fillId="0" borderId="2" xfId="1" applyFont="1" applyBorder="1" applyAlignment="1">
      <alignment horizontal="center"/>
    </xf>
    <xf numFmtId="0" fontId="21" fillId="0" borderId="3" xfId="1" applyFont="1" applyBorder="1" applyAlignment="1">
      <alignment horizontal="center"/>
    </xf>
    <xf numFmtId="0" fontId="17" fillId="0" borderId="6" xfId="1" applyFont="1" applyBorder="1"/>
    <xf numFmtId="0" fontId="17" fillId="0" borderId="7" xfId="1" applyFont="1" applyBorder="1"/>
    <xf numFmtId="0" fontId="17" fillId="0" borderId="8" xfId="1" applyFont="1" applyBorder="1"/>
    <xf numFmtId="0" fontId="5" fillId="0" borderId="0" xfId="1" applyFont="1"/>
    <xf numFmtId="0" fontId="26" fillId="0" borderId="0" xfId="1" applyFont="1" applyFill="1" applyBorder="1"/>
    <xf numFmtId="0" fontId="17" fillId="0" borderId="5" xfId="1" applyFont="1" applyFill="1" applyBorder="1"/>
    <xf numFmtId="0" fontId="14" fillId="0" borderId="0" xfId="1" applyFont="1"/>
    <xf numFmtId="0" fontId="6" fillId="0" borderId="0" xfId="1" applyFont="1"/>
    <xf numFmtId="0" fontId="6" fillId="0" borderId="0" xfId="1" applyAlignment="1">
      <alignment horizontal="center"/>
    </xf>
    <xf numFmtId="0" fontId="14" fillId="0" borderId="0" xfId="1" applyFont="1" applyAlignment="1">
      <alignment horizont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Light16"/>
  <colors>
    <mruColors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Geometric Brownian Motion</a:t>
            </a:r>
          </a:p>
        </c:rich>
      </c:tx>
      <c:layout>
        <c:manualLayout>
          <c:xMode val="edge"/>
          <c:yMode val="edge"/>
          <c:x val="0.19569937628764145"/>
          <c:y val="3.49854227405247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634445636856599"/>
          <c:y val="0.17492736272230783"/>
          <c:w val="0.79355005365854892"/>
          <c:h val="0.65014669811790804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'[1]Stochastic Process Simulations'!$D$8:$HB$8</c:f>
              <c:numCache>
                <c:formatCode>General</c:formatCode>
                <c:ptCount val="207"/>
                <c:pt idx="0">
                  <c:v>100</c:v>
                </c:pt>
                <c:pt idx="1">
                  <c:v>96.473671144055103</c:v>
                </c:pt>
                <c:pt idx="2">
                  <c:v>95.973334207068973</c:v>
                </c:pt>
                <c:pt idx="3">
                  <c:v>105.90011555414621</c:v>
                </c:pt>
                <c:pt idx="4">
                  <c:v>96.894732899191808</c:v>
                </c:pt>
                <c:pt idx="5">
                  <c:v>78.161154867048637</c:v>
                </c:pt>
                <c:pt idx="6">
                  <c:v>91.136609502090366</c:v>
                </c:pt>
                <c:pt idx="7">
                  <c:v>118.51474893760326</c:v>
                </c:pt>
                <c:pt idx="8">
                  <c:v>139.18719938254418</c:v>
                </c:pt>
                <c:pt idx="9">
                  <c:v>125.28179004928799</c:v>
                </c:pt>
                <c:pt idx="10">
                  <c:v>126.65421029521762</c:v>
                </c:pt>
                <c:pt idx="11">
                  <c:v>127.81591171552633</c:v>
                </c:pt>
                <c:pt idx="12">
                  <c:v>148.50899726812142</c:v>
                </c:pt>
                <c:pt idx="13">
                  <c:v>152.5163443676152</c:v>
                </c:pt>
                <c:pt idx="14">
                  <c:v>166.05668352422893</c:v>
                </c:pt>
                <c:pt idx="15">
                  <c:v>168.44773762154267</c:v>
                </c:pt>
                <c:pt idx="16">
                  <c:v>170.96966779904056</c:v>
                </c:pt>
                <c:pt idx="17">
                  <c:v>148.09669372538588</c:v>
                </c:pt>
                <c:pt idx="18">
                  <c:v>149.69716113139776</c:v>
                </c:pt>
                <c:pt idx="19">
                  <c:v>134.02147215310276</c:v>
                </c:pt>
                <c:pt idx="20">
                  <c:v>123.40113581314122</c:v>
                </c:pt>
                <c:pt idx="21">
                  <c:v>132.06167439596811</c:v>
                </c:pt>
                <c:pt idx="22">
                  <c:v>137.12464765290892</c:v>
                </c:pt>
                <c:pt idx="23">
                  <c:v>128.81525707987478</c:v>
                </c:pt>
                <c:pt idx="24">
                  <c:v>133.01172275834264</c:v>
                </c:pt>
                <c:pt idx="25">
                  <c:v>136.24602715766611</c:v>
                </c:pt>
                <c:pt idx="26">
                  <c:v>126.525946966703</c:v>
                </c:pt>
                <c:pt idx="27">
                  <c:v>131.93270895270203</c:v>
                </c:pt>
                <c:pt idx="28">
                  <c:v>130.08041615021816</c:v>
                </c:pt>
                <c:pt idx="29">
                  <c:v>132.7285584786558</c:v>
                </c:pt>
                <c:pt idx="30">
                  <c:v>128.63225556268281</c:v>
                </c:pt>
                <c:pt idx="31">
                  <c:v>145.22965037698185</c:v>
                </c:pt>
                <c:pt idx="32">
                  <c:v>150.40451299796959</c:v>
                </c:pt>
                <c:pt idx="33">
                  <c:v>180.3844846312349</c:v>
                </c:pt>
                <c:pt idx="34">
                  <c:v>163.3136840078447</c:v>
                </c:pt>
                <c:pt idx="35">
                  <c:v>141.63644527071747</c:v>
                </c:pt>
                <c:pt idx="36">
                  <c:v>162.19592101637278</c:v>
                </c:pt>
                <c:pt idx="37">
                  <c:v>162.47379350725726</c:v>
                </c:pt>
                <c:pt idx="38">
                  <c:v>161.22482998744275</c:v>
                </c:pt>
                <c:pt idx="39">
                  <c:v>193.74205228744228</c:v>
                </c:pt>
                <c:pt idx="40">
                  <c:v>181.2737666209066</c:v>
                </c:pt>
                <c:pt idx="41">
                  <c:v>196.78627149506309</c:v>
                </c:pt>
                <c:pt idx="42">
                  <c:v>172.85481074232658</c:v>
                </c:pt>
                <c:pt idx="43">
                  <c:v>190.33287483003366</c:v>
                </c:pt>
                <c:pt idx="44">
                  <c:v>192.8945802869948</c:v>
                </c:pt>
                <c:pt idx="45">
                  <c:v>202.23613154252524</c:v>
                </c:pt>
                <c:pt idx="46">
                  <c:v>178.40873471279372</c:v>
                </c:pt>
                <c:pt idx="47">
                  <c:v>166.29958655154354</c:v>
                </c:pt>
                <c:pt idx="48">
                  <c:v>169.71507187558396</c:v>
                </c:pt>
                <c:pt idx="49">
                  <c:v>161.24075238849457</c:v>
                </c:pt>
                <c:pt idx="50">
                  <c:v>162.72092553222737</c:v>
                </c:pt>
                <c:pt idx="51">
                  <c:v>184.40128927818893</c:v>
                </c:pt>
                <c:pt idx="52">
                  <c:v>193.11958296309632</c:v>
                </c:pt>
                <c:pt idx="53">
                  <c:v>239.06449801175066</c:v>
                </c:pt>
                <c:pt idx="54">
                  <c:v>221.46802692212361</c:v>
                </c:pt>
                <c:pt idx="55">
                  <c:v>217.15267908718604</c:v>
                </c:pt>
                <c:pt idx="56">
                  <c:v>225.27506087530008</c:v>
                </c:pt>
                <c:pt idx="57">
                  <c:v>206.79332094615074</c:v>
                </c:pt>
                <c:pt idx="58">
                  <c:v>225.96441187796589</c:v>
                </c:pt>
                <c:pt idx="59">
                  <c:v>222.29283664271685</c:v>
                </c:pt>
                <c:pt idx="60">
                  <c:v>208.12631960072895</c:v>
                </c:pt>
                <c:pt idx="61">
                  <c:v>205.32674714323724</c:v>
                </c:pt>
                <c:pt idx="62">
                  <c:v>203.98181276570637</c:v>
                </c:pt>
                <c:pt idx="63">
                  <c:v>227.08649083187927</c:v>
                </c:pt>
                <c:pt idx="64">
                  <c:v>228.38376260334255</c:v>
                </c:pt>
                <c:pt idx="65">
                  <c:v>245.35753387897765</c:v>
                </c:pt>
                <c:pt idx="66">
                  <c:v>263.05085651977254</c:v>
                </c:pt>
                <c:pt idx="67">
                  <c:v>258.75970852514519</c:v>
                </c:pt>
                <c:pt idx="68">
                  <c:v>251.58591451400284</c:v>
                </c:pt>
                <c:pt idx="69">
                  <c:v>284.68512728878875</c:v>
                </c:pt>
                <c:pt idx="70">
                  <c:v>239.81715181941038</c:v>
                </c:pt>
                <c:pt idx="71">
                  <c:v>241.38034432795624</c:v>
                </c:pt>
                <c:pt idx="72">
                  <c:v>221.17621124161874</c:v>
                </c:pt>
                <c:pt idx="73">
                  <c:v>213.68312434528977</c:v>
                </c:pt>
                <c:pt idx="74">
                  <c:v>219.05405203612142</c:v>
                </c:pt>
                <c:pt idx="75">
                  <c:v>197.7928502093514</c:v>
                </c:pt>
                <c:pt idx="76">
                  <c:v>196.9393511772146</c:v>
                </c:pt>
                <c:pt idx="77">
                  <c:v>176.34927462502392</c:v>
                </c:pt>
                <c:pt idx="78">
                  <c:v>220.22442761563781</c:v>
                </c:pt>
                <c:pt idx="79">
                  <c:v>212.51996410923255</c:v>
                </c:pt>
                <c:pt idx="80">
                  <c:v>165.10662716081922</c:v>
                </c:pt>
                <c:pt idx="81">
                  <c:v>155.26599174407181</c:v>
                </c:pt>
                <c:pt idx="82">
                  <c:v>125.52969767565226</c:v>
                </c:pt>
                <c:pt idx="83">
                  <c:v>114.76345192693495</c:v>
                </c:pt>
                <c:pt idx="84">
                  <c:v>128.87709365104411</c:v>
                </c:pt>
                <c:pt idx="85">
                  <c:v>123.99742178295027</c:v>
                </c:pt>
                <c:pt idx="86">
                  <c:v>115.05380981347487</c:v>
                </c:pt>
                <c:pt idx="87">
                  <c:v>107.92961013718019</c:v>
                </c:pt>
                <c:pt idx="88">
                  <c:v>118.71402400043063</c:v>
                </c:pt>
                <c:pt idx="89">
                  <c:v>144.91177652847836</c:v>
                </c:pt>
                <c:pt idx="90">
                  <c:v>139.46204474148084</c:v>
                </c:pt>
                <c:pt idx="91">
                  <c:v>157.33899897272153</c:v>
                </c:pt>
                <c:pt idx="92">
                  <c:v>168.4658232437657</c:v>
                </c:pt>
                <c:pt idx="93">
                  <c:v>148.11948502849552</c:v>
                </c:pt>
                <c:pt idx="94">
                  <c:v>168.29318380067988</c:v>
                </c:pt>
                <c:pt idx="95">
                  <c:v>179.07341411624401</c:v>
                </c:pt>
                <c:pt idx="96">
                  <c:v>220.21249705763384</c:v>
                </c:pt>
                <c:pt idx="97">
                  <c:v>225.31853113521572</c:v>
                </c:pt>
                <c:pt idx="98">
                  <c:v>253.7218974307315</c:v>
                </c:pt>
                <c:pt idx="99">
                  <c:v>287.13430982191414</c:v>
                </c:pt>
                <c:pt idx="100">
                  <c:v>278.99533125835228</c:v>
                </c:pt>
                <c:pt idx="101">
                  <c:v>298.30233008415689</c:v>
                </c:pt>
                <c:pt idx="102">
                  <c:v>314.98676726154747</c:v>
                </c:pt>
                <c:pt idx="103">
                  <c:v>280.59470494460953</c:v>
                </c:pt>
                <c:pt idx="104">
                  <c:v>279.93377213976981</c:v>
                </c:pt>
                <c:pt idx="105">
                  <c:v>230.5361449841613</c:v>
                </c:pt>
                <c:pt idx="106">
                  <c:v>245.2568620077065</c:v>
                </c:pt>
                <c:pt idx="107">
                  <c:v>243.26932839475077</c:v>
                </c:pt>
                <c:pt idx="108">
                  <c:v>246.6025390123946</c:v>
                </c:pt>
                <c:pt idx="109">
                  <c:v>240.4176482306402</c:v>
                </c:pt>
                <c:pt idx="110">
                  <c:v>272.50309129270966</c:v>
                </c:pt>
                <c:pt idx="111">
                  <c:v>244.3465646410568</c:v>
                </c:pt>
                <c:pt idx="112">
                  <c:v>266.1726816871867</c:v>
                </c:pt>
                <c:pt idx="113">
                  <c:v>293.44993384838108</c:v>
                </c:pt>
                <c:pt idx="114">
                  <c:v>293.90216764492845</c:v>
                </c:pt>
                <c:pt idx="115">
                  <c:v>246.76663614171608</c:v>
                </c:pt>
                <c:pt idx="116">
                  <c:v>258.74509685677992</c:v>
                </c:pt>
                <c:pt idx="117">
                  <c:v>240.94829310055445</c:v>
                </c:pt>
                <c:pt idx="118">
                  <c:v>299.08459354394716</c:v>
                </c:pt>
                <c:pt idx="119">
                  <c:v>297.10545424352057</c:v>
                </c:pt>
                <c:pt idx="120">
                  <c:v>301.85545253890035</c:v>
                </c:pt>
                <c:pt idx="121">
                  <c:v>318.29202917399226</c:v>
                </c:pt>
                <c:pt idx="122">
                  <c:v>370.35238788107392</c:v>
                </c:pt>
                <c:pt idx="123">
                  <c:v>311.97717295210697</c:v>
                </c:pt>
                <c:pt idx="124">
                  <c:v>390.19212901421866</c:v>
                </c:pt>
                <c:pt idx="125">
                  <c:v>407.24815525171726</c:v>
                </c:pt>
                <c:pt idx="126">
                  <c:v>357.60337840292704</c:v>
                </c:pt>
                <c:pt idx="127">
                  <c:v>384.29319762715875</c:v>
                </c:pt>
                <c:pt idx="128">
                  <c:v>417.48811461274158</c:v>
                </c:pt>
                <c:pt idx="129">
                  <c:v>398.49500576378625</c:v>
                </c:pt>
                <c:pt idx="130">
                  <c:v>373.19150753364187</c:v>
                </c:pt>
                <c:pt idx="131">
                  <c:v>350.48109813865398</c:v>
                </c:pt>
                <c:pt idx="132">
                  <c:v>362.29649375218901</c:v>
                </c:pt>
                <c:pt idx="133">
                  <c:v>382.68051964685924</c:v>
                </c:pt>
                <c:pt idx="134">
                  <c:v>415.00537120234441</c:v>
                </c:pt>
                <c:pt idx="135">
                  <c:v>391.2639447243867</c:v>
                </c:pt>
                <c:pt idx="136">
                  <c:v>436.51197876227587</c:v>
                </c:pt>
                <c:pt idx="137">
                  <c:v>440.85434306121192</c:v>
                </c:pt>
                <c:pt idx="138">
                  <c:v>400.65588506959949</c:v>
                </c:pt>
                <c:pt idx="139">
                  <c:v>426.953854926617</c:v>
                </c:pt>
                <c:pt idx="140">
                  <c:v>432.62773663417875</c:v>
                </c:pt>
                <c:pt idx="141">
                  <c:v>377.46414827251294</c:v>
                </c:pt>
                <c:pt idx="142">
                  <c:v>387.98503463409531</c:v>
                </c:pt>
                <c:pt idx="143">
                  <c:v>441.08421660883687</c:v>
                </c:pt>
                <c:pt idx="144">
                  <c:v>427.89025477878158</c:v>
                </c:pt>
                <c:pt idx="145">
                  <c:v>408.13390862171036</c:v>
                </c:pt>
                <c:pt idx="146">
                  <c:v>356.06826324550326</c:v>
                </c:pt>
                <c:pt idx="147">
                  <c:v>360.09198771093662</c:v>
                </c:pt>
                <c:pt idx="148">
                  <c:v>370.1063394273512</c:v>
                </c:pt>
                <c:pt idx="149">
                  <c:v>335.23263528215693</c:v>
                </c:pt>
                <c:pt idx="150">
                  <c:v>336.24099703296088</c:v>
                </c:pt>
                <c:pt idx="151">
                  <c:v>329.78602448286057</c:v>
                </c:pt>
                <c:pt idx="152">
                  <c:v>276.81722619590988</c:v>
                </c:pt>
                <c:pt idx="153">
                  <c:v>307.11692058717063</c:v>
                </c:pt>
                <c:pt idx="154">
                  <c:v>293.4961375453513</c:v>
                </c:pt>
                <c:pt idx="155">
                  <c:v>309.68546588290468</c:v>
                </c:pt>
                <c:pt idx="156">
                  <c:v>295.88715359699876</c:v>
                </c:pt>
                <c:pt idx="157">
                  <c:v>318.7607470151417</c:v>
                </c:pt>
                <c:pt idx="158">
                  <c:v>366.80708728371599</c:v>
                </c:pt>
                <c:pt idx="159">
                  <c:v>378.61298816480053</c:v>
                </c:pt>
                <c:pt idx="160">
                  <c:v>420.26303804169703</c:v>
                </c:pt>
                <c:pt idx="161">
                  <c:v>413.955154112245</c:v>
                </c:pt>
                <c:pt idx="162">
                  <c:v>521.86091475538899</c:v>
                </c:pt>
                <c:pt idx="163">
                  <c:v>620.55157106395689</c:v>
                </c:pt>
                <c:pt idx="164">
                  <c:v>598.9471973493412</c:v>
                </c:pt>
                <c:pt idx="165">
                  <c:v>533.58040917871756</c:v>
                </c:pt>
                <c:pt idx="166">
                  <c:v>509.43290559593328</c:v>
                </c:pt>
                <c:pt idx="167">
                  <c:v>528.05785571782621</c:v>
                </c:pt>
                <c:pt idx="168">
                  <c:v>479.30458646579126</c:v>
                </c:pt>
                <c:pt idx="169">
                  <c:v>470.6690484775051</c:v>
                </c:pt>
                <c:pt idx="170">
                  <c:v>391.8297253176778</c:v>
                </c:pt>
                <c:pt idx="171">
                  <c:v>384.60157791364696</c:v>
                </c:pt>
                <c:pt idx="172">
                  <c:v>378.50364546497678</c:v>
                </c:pt>
                <c:pt idx="173">
                  <c:v>346.35873654803731</c:v>
                </c:pt>
                <c:pt idx="174">
                  <c:v>459.41962251203688</c:v>
                </c:pt>
                <c:pt idx="175">
                  <c:v>412.10609901680141</c:v>
                </c:pt>
                <c:pt idx="176">
                  <c:v>501.8785446357607</c:v>
                </c:pt>
                <c:pt idx="177">
                  <c:v>495.63030693637597</c:v>
                </c:pt>
                <c:pt idx="178">
                  <c:v>431.43851176911801</c:v>
                </c:pt>
                <c:pt idx="179">
                  <c:v>427.07357341325377</c:v>
                </c:pt>
                <c:pt idx="180">
                  <c:v>514.59048345831513</c:v>
                </c:pt>
                <c:pt idx="181">
                  <c:v>474.38029401763777</c:v>
                </c:pt>
                <c:pt idx="182">
                  <c:v>521.50984732209872</c:v>
                </c:pt>
                <c:pt idx="183">
                  <c:v>569.35129183117147</c:v>
                </c:pt>
                <c:pt idx="184">
                  <c:v>557.65395236609447</c:v>
                </c:pt>
                <c:pt idx="185">
                  <c:v>647.27346283097211</c:v>
                </c:pt>
                <c:pt idx="186">
                  <c:v>646.7719337218042</c:v>
                </c:pt>
                <c:pt idx="187">
                  <c:v>704.26216365245705</c:v>
                </c:pt>
                <c:pt idx="188">
                  <c:v>689.90237052830969</c:v>
                </c:pt>
                <c:pt idx="189">
                  <c:v>706.34883989701382</c:v>
                </c:pt>
                <c:pt idx="190">
                  <c:v>813.55484185209048</c:v>
                </c:pt>
                <c:pt idx="191">
                  <c:v>847.48799172377289</c:v>
                </c:pt>
                <c:pt idx="192">
                  <c:v>747.87633585949811</c:v>
                </c:pt>
                <c:pt idx="193">
                  <c:v>700.61532502339014</c:v>
                </c:pt>
                <c:pt idx="194">
                  <c:v>677.05873937929721</c:v>
                </c:pt>
                <c:pt idx="195">
                  <c:v>669.32410589518327</c:v>
                </c:pt>
                <c:pt idx="196">
                  <c:v>782.14381153999989</c:v>
                </c:pt>
                <c:pt idx="197">
                  <c:v>754.60605331263332</c:v>
                </c:pt>
                <c:pt idx="198">
                  <c:v>755.98988951472086</c:v>
                </c:pt>
                <c:pt idx="199">
                  <c:v>730.81282938494257</c:v>
                </c:pt>
                <c:pt idx="200">
                  <c:v>721.30225244233611</c:v>
                </c:pt>
                <c:pt idx="201">
                  <c:v>749.8115512729039</c:v>
                </c:pt>
                <c:pt idx="202">
                  <c:v>695.21397477666858</c:v>
                </c:pt>
                <c:pt idx="203">
                  <c:v>603.79475629794786</c:v>
                </c:pt>
                <c:pt idx="204">
                  <c:v>526.99294179396907</c:v>
                </c:pt>
                <c:pt idx="205">
                  <c:v>498.54198534029149</c:v>
                </c:pt>
                <c:pt idx="206">
                  <c:v>463.2950885631289</c:v>
                </c:pt>
              </c:numCache>
            </c:numRef>
          </c:val>
        </c:ser>
        <c:marker val="1"/>
        <c:axId val="131531136"/>
        <c:axId val="131533056"/>
      </c:lineChart>
      <c:catAx>
        <c:axId val="131531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6129145147179393"/>
              <c:y val="0.903791311800310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533056"/>
        <c:crosses val="autoZero"/>
        <c:auto val="1"/>
        <c:lblAlgn val="ctr"/>
        <c:lblOffset val="100"/>
        <c:tickLblSkip val="19"/>
        <c:tickMarkSkip val="1"/>
      </c:catAx>
      <c:valAx>
        <c:axId val="131533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S(t)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451895655900155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531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Weiner Process</a:t>
            </a:r>
          </a:p>
        </c:rich>
      </c:tx>
      <c:layout>
        <c:manualLayout>
          <c:xMode val="edge"/>
          <c:yMode val="edge"/>
          <c:x val="0.31376975169300231"/>
          <c:y val="3.48837209302325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510158013544067"/>
          <c:y val="0.17441860465116346"/>
          <c:w val="0.78329571106094809"/>
          <c:h val="0.65116279069767469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'[1]Stochastic Process Simulations'!$D$9:$HB$9</c:f>
              <c:numCache>
                <c:formatCode>General</c:formatCode>
                <c:ptCount val="207"/>
                <c:pt idx="0">
                  <c:v>100</c:v>
                </c:pt>
                <c:pt idx="1">
                  <c:v>96.957247427972206</c:v>
                </c:pt>
                <c:pt idx="2">
                  <c:v>96.937882241325795</c:v>
                </c:pt>
                <c:pt idx="3">
                  <c:v>107.50059082644596</c:v>
                </c:pt>
                <c:pt idx="4">
                  <c:v>98.852136324591413</c:v>
                </c:pt>
                <c:pt idx="5">
                  <c:v>80.139813901860919</c:v>
                </c:pt>
                <c:pt idx="6">
                  <c:v>93.912132441083784</c:v>
                </c:pt>
                <c:pt idx="7">
                  <c:v>122.7362097382466</c:v>
                </c:pt>
                <c:pt idx="8">
                  <c:v>144.86753668634847</c:v>
                </c:pt>
                <c:pt idx="9">
                  <c:v>131.04824266904947</c:v>
                </c:pt>
                <c:pt idx="10">
                  <c:v>133.14791044799333</c:v>
                </c:pt>
                <c:pt idx="11">
                  <c:v>135.04270185147024</c:v>
                </c:pt>
                <c:pt idx="12">
                  <c:v>157.69228069103872</c:v>
                </c:pt>
                <c:pt idx="13">
                  <c:v>162.75919314722731</c:v>
                </c:pt>
                <c:pt idx="14">
                  <c:v>178.09715150115662</c:v>
                </c:pt>
                <c:pt idx="15">
                  <c:v>181.56714649206492</c:v>
                </c:pt>
                <c:pt idx="16">
                  <c:v>185.20922993626058</c:v>
                </c:pt>
                <c:pt idx="17">
                  <c:v>161.23539783694866</c:v>
                </c:pt>
                <c:pt idx="18">
                  <c:v>163.79478389931415</c:v>
                </c:pt>
                <c:pt idx="19">
                  <c:v>147.37789848361348</c:v>
                </c:pt>
                <c:pt idx="20">
                  <c:v>136.37934641540465</c:v>
                </c:pt>
                <c:pt idx="21">
                  <c:v>146.68230281169471</c:v>
                </c:pt>
                <c:pt idx="22">
                  <c:v>153.0692369180604</c:v>
                </c:pt>
                <c:pt idx="23">
                  <c:v>144.51441509791789</c:v>
                </c:pt>
                <c:pt idx="24">
                  <c:v>149.97029844476651</c:v>
                </c:pt>
                <c:pt idx="25">
                  <c:v>154.38697470816592</c:v>
                </c:pt>
                <c:pt idx="26">
                  <c:v>144.09133943659393</c:v>
                </c:pt>
                <c:pt idx="27">
                  <c:v>151.00183824206016</c:v>
                </c:pt>
                <c:pt idx="28">
                  <c:v>149.62809422272611</c:v>
                </c:pt>
                <c:pt idx="29">
                  <c:v>153.43946547302625</c:v>
                </c:pt>
                <c:pt idx="30">
                  <c:v>149.44935899740162</c:v>
                </c:pt>
                <c:pt idx="31">
                  <c:v>169.57855717600944</c:v>
                </c:pt>
                <c:pt idx="32">
                  <c:v>176.50133075368552</c:v>
                </c:pt>
                <c:pt idx="33">
                  <c:v>212.74421952887039</c:v>
                </c:pt>
                <c:pt idx="34">
                  <c:v>193.57650159696922</c:v>
                </c:pt>
                <c:pt idx="35">
                  <c:v>168.72387925403601</c:v>
                </c:pt>
                <c:pt idx="36">
                  <c:v>194.18377250239399</c:v>
                </c:pt>
                <c:pt idx="37">
                  <c:v>195.49146400679228</c:v>
                </c:pt>
                <c:pt idx="38">
                  <c:v>194.96106040685643</c:v>
                </c:pt>
                <c:pt idx="39">
                  <c:v>235.45684420929905</c:v>
                </c:pt>
                <c:pt idx="40">
                  <c:v>221.40827806925151</c:v>
                </c:pt>
                <c:pt idx="41">
                  <c:v>241.5600801823912</c:v>
                </c:pt>
                <c:pt idx="42">
                  <c:v>213.24718710193935</c:v>
                </c:pt>
                <c:pt idx="43">
                  <c:v>235.98647871057764</c:v>
                </c:pt>
                <c:pt idx="44">
                  <c:v>240.36144739842149</c:v>
                </c:pt>
                <c:pt idx="45">
                  <c:v>253.26490096887019</c:v>
                </c:pt>
                <c:pt idx="46">
                  <c:v>224.54523474032626</c:v>
                </c:pt>
                <c:pt idx="47">
                  <c:v>210.35380474816171</c:v>
                </c:pt>
                <c:pt idx="48">
                  <c:v>215.75014037646127</c:v>
                </c:pt>
                <c:pt idx="49">
                  <c:v>206.00462128032498</c:v>
                </c:pt>
                <c:pt idx="50">
                  <c:v>208.93780366346471</c:v>
                </c:pt>
                <c:pt idx="51">
                  <c:v>237.96278601768782</c:v>
                </c:pt>
                <c:pt idx="52">
                  <c:v>250.46259678740961</c:v>
                </c:pt>
                <c:pt idx="53">
                  <c:v>311.60407105290244</c:v>
                </c:pt>
                <c:pt idx="54">
                  <c:v>290.11524142192826</c:v>
                </c:pt>
                <c:pt idx="55">
                  <c:v>285.88816232486113</c:v>
                </c:pt>
                <c:pt idx="56">
                  <c:v>298.06814814646589</c:v>
                </c:pt>
                <c:pt idx="57">
                  <c:v>274.98590504282345</c:v>
                </c:pt>
                <c:pt idx="58">
                  <c:v>301.98505043234991</c:v>
                </c:pt>
                <c:pt idx="59">
                  <c:v>298.56736731984978</c:v>
                </c:pt>
                <c:pt idx="60">
                  <c:v>280.94114471902827</c:v>
                </c:pt>
                <c:pt idx="61">
                  <c:v>278.55139807098294</c:v>
                </c:pt>
                <c:pt idx="62">
                  <c:v>278.11392544834058</c:v>
                </c:pt>
                <c:pt idx="63">
                  <c:v>311.16737742873681</c:v>
                </c:pt>
                <c:pt idx="64">
                  <c:v>314.51361935087908</c:v>
                </c:pt>
                <c:pt idx="65">
                  <c:v>339.58234495530695</c:v>
                </c:pt>
                <c:pt idx="66">
                  <c:v>365.89535631995784</c:v>
                </c:pt>
                <c:pt idx="67">
                  <c:v>361.73064534700336</c:v>
                </c:pt>
                <c:pt idx="68">
                  <c:v>353.46502315798199</c:v>
                </c:pt>
                <c:pt idx="69">
                  <c:v>401.9725285591586</c:v>
                </c:pt>
                <c:pt idx="70">
                  <c:v>340.31673649595672</c:v>
                </c:pt>
                <c:pt idx="71">
                  <c:v>344.25197612486193</c:v>
                </c:pt>
                <c:pt idx="72">
                  <c:v>317.01836817877518</c:v>
                </c:pt>
                <c:pt idx="73">
                  <c:v>307.81353274821254</c:v>
                </c:pt>
                <c:pt idx="74">
                  <c:v>317.13213238647484</c:v>
                </c:pt>
                <c:pt idx="75">
                  <c:v>287.78689779760106</c:v>
                </c:pt>
                <c:pt idx="76">
                  <c:v>287.9813771339081</c:v>
                </c:pt>
                <c:pt idx="77">
                  <c:v>259.1654185200598</c:v>
                </c:pt>
                <c:pt idx="78">
                  <c:v>325.2672486039952</c:v>
                </c:pt>
                <c:pt idx="79">
                  <c:v>315.46127367424998</c:v>
                </c:pt>
                <c:pt idx="80">
                  <c:v>246.31014311126162</c:v>
                </c:pt>
                <c:pt idx="81">
                  <c:v>232.79068860861352</c:v>
                </c:pt>
                <c:pt idx="82">
                  <c:v>189.15038020558555</c:v>
                </c:pt>
                <c:pt idx="83">
                  <c:v>173.79441294385956</c:v>
                </c:pt>
                <c:pt idx="84">
                  <c:v>196.14598107426045</c:v>
                </c:pt>
                <c:pt idx="85">
                  <c:v>189.66526757823732</c:v>
                </c:pt>
                <c:pt idx="86">
                  <c:v>176.86733395242112</c:v>
                </c:pt>
                <c:pt idx="87">
                  <c:v>166.74725986955769</c:v>
                </c:pt>
                <c:pt idx="88">
                  <c:v>184.32812115487462</c:v>
                </c:pt>
                <c:pt idx="89">
                  <c:v>226.13340547984598</c:v>
                </c:pt>
                <c:pt idx="90">
                  <c:v>218.72002315098962</c:v>
                </c:pt>
                <c:pt idx="91">
                  <c:v>247.99354111266882</c:v>
                </c:pt>
                <c:pt idx="92">
                  <c:v>266.86232667592725</c:v>
                </c:pt>
                <c:pt idx="93">
                  <c:v>235.80832066802589</c:v>
                </c:pt>
                <c:pt idx="94">
                  <c:v>269.26811551417182</c:v>
                </c:pt>
                <c:pt idx="95">
                  <c:v>287.95259085917991</c:v>
                </c:pt>
                <c:pt idx="96">
                  <c:v>355.87977774939634</c:v>
                </c:pt>
                <c:pt idx="97">
                  <c:v>365.95672544108703</c:v>
                </c:pt>
                <c:pt idx="98">
                  <c:v>414.15436640940385</c:v>
                </c:pt>
                <c:pt idx="99">
                  <c:v>471.0433271945742</c:v>
                </c:pt>
                <c:pt idx="100">
                  <c:v>459.98553466376495</c:v>
                </c:pt>
                <c:pt idx="101">
                  <c:v>494.28263905586118</c:v>
                </c:pt>
                <c:pt idx="102">
                  <c:v>524.54468724434719</c:v>
                </c:pt>
                <c:pt idx="103">
                  <c:v>469.61409906375479</c:v>
                </c:pt>
                <c:pt idx="104">
                  <c:v>470.85634226019323</c:v>
                </c:pt>
                <c:pt idx="105">
                  <c:v>389.71186401763458</c:v>
                </c:pt>
                <c:pt idx="106">
                  <c:v>416.67480446323475</c:v>
                </c:pt>
                <c:pt idx="107">
                  <c:v>415.36978483541816</c:v>
                </c:pt>
                <c:pt idx="108">
                  <c:v>423.17164678506515</c:v>
                </c:pt>
                <c:pt idx="109">
                  <c:v>414.62628904398485</c:v>
                </c:pt>
                <c:pt idx="110">
                  <c:v>472.31680264157734</c:v>
                </c:pt>
                <c:pt idx="111">
                  <c:v>425.63729296380887</c:v>
                </c:pt>
                <c:pt idx="112">
                  <c:v>465.98119142781542</c:v>
                </c:pt>
                <c:pt idx="113">
                  <c:v>516.30983239528723</c:v>
                </c:pt>
                <c:pt idx="114">
                  <c:v>519.69751629012683</c:v>
                </c:pt>
                <c:pt idx="115">
                  <c:v>438.53651947135972</c:v>
                </c:pt>
                <c:pt idx="116">
                  <c:v>462.12868394817082</c:v>
                </c:pt>
                <c:pt idx="117">
                  <c:v>432.50001147190187</c:v>
                </c:pt>
                <c:pt idx="118">
                  <c:v>539.54513864448506</c:v>
                </c:pt>
                <c:pt idx="119">
                  <c:v>538.66137910443581</c:v>
                </c:pt>
                <c:pt idx="120">
                  <c:v>550.01649161647754</c:v>
                </c:pt>
                <c:pt idx="121">
                  <c:v>582.87297780366396</c:v>
                </c:pt>
                <c:pt idx="122">
                  <c:v>681.60815891706648</c:v>
                </c:pt>
                <c:pt idx="123">
                  <c:v>577.05063314693473</c:v>
                </c:pt>
                <c:pt idx="124">
                  <c:v>725.33908562401666</c:v>
                </c:pt>
                <c:pt idx="125">
                  <c:v>760.83971474224506</c:v>
                </c:pt>
                <c:pt idx="126">
                  <c:v>671.43988204133393</c:v>
                </c:pt>
                <c:pt idx="127">
                  <c:v>725.16976791340346</c:v>
                </c:pt>
                <c:pt idx="128">
                  <c:v>791.75822139497961</c:v>
                </c:pt>
                <c:pt idx="129">
                  <c:v>759.52630708646791</c:v>
                </c:pt>
                <c:pt idx="130">
                  <c:v>714.86356485716749</c:v>
                </c:pt>
                <c:pt idx="131">
                  <c:v>674.72605893653235</c:v>
                </c:pt>
                <c:pt idx="132">
                  <c:v>700.96847404886898</c:v>
                </c:pt>
                <c:pt idx="133">
                  <c:v>744.11863797285628</c:v>
                </c:pt>
                <c:pt idx="134">
                  <c:v>811.01897897904917</c:v>
                </c:pt>
                <c:pt idx="135">
                  <c:v>768.45528431613411</c:v>
                </c:pt>
                <c:pt idx="136">
                  <c:v>861.62126859660214</c:v>
                </c:pt>
                <c:pt idx="137">
                  <c:v>874.55442306710972</c:v>
                </c:pt>
                <c:pt idx="138">
                  <c:v>798.79385577806613</c:v>
                </c:pt>
                <c:pt idx="139">
                  <c:v>855.49130704581455</c:v>
                </c:pt>
                <c:pt idx="140">
                  <c:v>871.20526958914479</c:v>
                </c:pt>
                <c:pt idx="141">
                  <c:v>763.92955951980207</c:v>
                </c:pt>
                <c:pt idx="142">
                  <c:v>789.15816306542331</c:v>
                </c:pt>
                <c:pt idx="143">
                  <c:v>901.65847459669646</c:v>
                </c:pt>
                <c:pt idx="144">
                  <c:v>879.07194330192544</c:v>
                </c:pt>
                <c:pt idx="145">
                  <c:v>842.68676768580781</c:v>
                </c:pt>
                <c:pt idx="146">
                  <c:v>738.87034242195932</c:v>
                </c:pt>
                <c:pt idx="147">
                  <c:v>750.96535023776107</c:v>
                </c:pt>
                <c:pt idx="148">
                  <c:v>775.71901493546386</c:v>
                </c:pt>
                <c:pt idx="149">
                  <c:v>706.14790780832209</c:v>
                </c:pt>
                <c:pt idx="150">
                  <c:v>711.82219071532495</c:v>
                </c:pt>
                <c:pt idx="151">
                  <c:v>701.65654038504306</c:v>
                </c:pt>
                <c:pt idx="152">
                  <c:v>591.91168748886946</c:v>
                </c:pt>
                <c:pt idx="153">
                  <c:v>659.99252941727423</c:v>
                </c:pt>
                <c:pt idx="154">
                  <c:v>633.88304837660905</c:v>
                </c:pt>
                <c:pt idx="155">
                  <c:v>672.2008286944257</c:v>
                </c:pt>
                <c:pt idx="156">
                  <c:v>645.46961401802002</c:v>
                </c:pt>
                <c:pt idx="157">
                  <c:v>698.85326844573717</c:v>
                </c:pt>
                <c:pt idx="158">
                  <c:v>808.2214185615685</c:v>
                </c:pt>
                <c:pt idx="159">
                  <c:v>838.41611593628306</c:v>
                </c:pt>
                <c:pt idx="160">
                  <c:v>935.31258406058203</c:v>
                </c:pt>
                <c:pt idx="161">
                  <c:v>925.89203606797946</c:v>
                </c:pt>
                <c:pt idx="162">
                  <c:v>1173.095308264737</c:v>
                </c:pt>
                <c:pt idx="163">
                  <c:v>1401.9350008238719</c:v>
                </c:pt>
                <c:pt idx="164">
                  <c:v>1359.9095025973634</c:v>
                </c:pt>
                <c:pt idx="165">
                  <c:v>1217.5668619449227</c:v>
                </c:pt>
                <c:pt idx="166">
                  <c:v>1168.2920191583021</c:v>
                </c:pt>
                <c:pt idx="167">
                  <c:v>1217.0751535270554</c:v>
                </c:pt>
                <c:pt idx="168">
                  <c:v>1110.2453061451608</c:v>
                </c:pt>
                <c:pt idx="169">
                  <c:v>1095.7070931670958</c:v>
                </c:pt>
                <c:pt idx="170">
                  <c:v>916.74317517236739</c:v>
                </c:pt>
                <c:pt idx="171">
                  <c:v>904.34228893968452</c:v>
                </c:pt>
                <c:pt idx="172">
                  <c:v>894.46492933363322</c:v>
                </c:pt>
                <c:pt idx="173">
                  <c:v>822.60409978333507</c:v>
                </c:pt>
                <c:pt idx="174">
                  <c:v>1096.5936733077256</c:v>
                </c:pt>
                <c:pt idx="175">
                  <c:v>988.59113036826886</c:v>
                </c:pt>
                <c:pt idx="176">
                  <c:v>1209.9788247717277</c:v>
                </c:pt>
                <c:pt idx="177">
                  <c:v>1200.9044865270457</c:v>
                </c:pt>
                <c:pt idx="178">
                  <c:v>1050.6087029279386</c:v>
                </c:pt>
                <c:pt idx="179">
                  <c:v>1045.1924311541543</c:v>
                </c:pt>
                <c:pt idx="180">
                  <c:v>1265.6883421598232</c:v>
                </c:pt>
                <c:pt idx="181">
                  <c:v>1172.6357813409882</c:v>
                </c:pt>
                <c:pt idx="182">
                  <c:v>1295.5986527408836</c:v>
                </c:pt>
                <c:pt idx="183">
                  <c:v>1421.5422014663563</c:v>
                </c:pt>
                <c:pt idx="184">
                  <c:v>1399.3156901041148</c:v>
                </c:pt>
                <c:pt idx="185">
                  <c:v>1632.3383858775098</c:v>
                </c:pt>
                <c:pt idx="186">
                  <c:v>1639.2493858827929</c:v>
                </c:pt>
                <c:pt idx="187">
                  <c:v>1793.906043471422</c:v>
                </c:pt>
                <c:pt idx="188">
                  <c:v>1766.1372316326558</c:v>
                </c:pt>
                <c:pt idx="189">
                  <c:v>1817.30372725757</c:v>
                </c:pt>
                <c:pt idx="190">
                  <c:v>2103.6165920375097</c:v>
                </c:pt>
                <c:pt idx="191">
                  <c:v>2202.3420914502826</c:v>
                </c:pt>
                <c:pt idx="192">
                  <c:v>1953.2259692895336</c:v>
                </c:pt>
                <c:pt idx="193">
                  <c:v>1838.9664384791211</c:v>
                </c:pt>
                <c:pt idx="194">
                  <c:v>1786.043332064919</c:v>
                </c:pt>
                <c:pt idx="195">
                  <c:v>1774.4901049559921</c:v>
                </c:pt>
                <c:pt idx="196">
                  <c:v>2083.98793936228</c:v>
                </c:pt>
                <c:pt idx="197">
                  <c:v>2020.6930367783298</c:v>
                </c:pt>
                <c:pt idx="198">
                  <c:v>2034.5460303218615</c:v>
                </c:pt>
                <c:pt idx="199">
                  <c:v>1976.6472279657337</c:v>
                </c:pt>
                <c:pt idx="200">
                  <c:v>1960.7027851130113</c:v>
                </c:pt>
                <c:pt idx="201">
                  <c:v>2048.4156086182279</c:v>
                </c:pt>
                <c:pt idx="202">
                  <c:v>1908.7801746169598</c:v>
                </c:pt>
                <c:pt idx="203">
                  <c:v>1666.0891323515286</c:v>
                </c:pt>
                <c:pt idx="204">
                  <c:v>1461.4540512224755</c:v>
                </c:pt>
                <c:pt idx="205">
                  <c:v>1389.4840893325349</c:v>
                </c:pt>
                <c:pt idx="206">
                  <c:v>1297.7200299639951</c:v>
                </c:pt>
              </c:numCache>
            </c:numRef>
          </c:val>
        </c:ser>
        <c:marker val="1"/>
        <c:axId val="131553152"/>
        <c:axId val="131563520"/>
      </c:lineChart>
      <c:catAx>
        <c:axId val="131553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6433408577878108"/>
              <c:y val="0.9040697674418605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563520"/>
        <c:crosses val="autoZero"/>
        <c:auto val="1"/>
        <c:lblAlgn val="ctr"/>
        <c:lblOffset val="100"/>
        <c:tickLblSkip val="20"/>
        <c:tickMarkSkip val="1"/>
      </c:catAx>
      <c:valAx>
        <c:axId val="131563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S(t)</a:t>
                </a:r>
              </a:p>
            </c:rich>
          </c:tx>
          <c:layout>
            <c:manualLayout>
              <c:xMode val="edge"/>
              <c:yMode val="edge"/>
              <c:x val="2.2573363431151339E-2"/>
              <c:y val="0.453488372093024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553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8</xdr:col>
      <xdr:colOff>314325</xdr:colOff>
      <xdr:row>30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18</xdr:col>
      <xdr:colOff>314325</xdr:colOff>
      <xdr:row>30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152400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8550" y="4381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2</xdr:row>
      <xdr:rowOff>0</xdr:rowOff>
    </xdr:from>
    <xdr:to>
      <xdr:col>7</xdr:col>
      <xdr:colOff>152400</xdr:colOff>
      <xdr:row>2</xdr:row>
      <xdr:rowOff>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38550" y="4381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esktop/WP51/F11/Webpage/RPI/6970LectureSpreadshee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t. Petersburg Paradox"/>
      <sheetName val="Arrow-Debreu Pricing"/>
      <sheetName val="Spanning the State Space"/>
      <sheetName val="Option Pricing and Arbitrage"/>
      <sheetName val="Back-Testing for Momentum"/>
      <sheetName val="Event Study Price Data"/>
      <sheetName val="Event Study Returns Data"/>
      <sheetName val="Event Study Market Data"/>
      <sheetName val="Event Study Residuals"/>
      <sheetName val="CAR Simulations"/>
      <sheetName val="CAR Simulations Short Interval"/>
      <sheetName val="Stochastic Process Simulations"/>
      <sheetName val="Ornstein-Uhlenbeck Simulation"/>
      <sheetName val="CIR Simulation"/>
      <sheetName val="Portfolio Variance Matrices"/>
      <sheetName val="Portfolio Possibility Frontier"/>
      <sheetName val="Portfolio Optimization"/>
      <sheetName val="Efficient Frontier"/>
      <sheetName val="Diversification and Risk"/>
      <sheetName val="Beta"/>
      <sheetName val="Extra Portfolio Problem"/>
      <sheetName val="APT"/>
      <sheetName val="Black Scholes Option Pricing"/>
      <sheetName val="Black Scholes Variance Estimate"/>
      <sheetName val="Bisection Method"/>
      <sheetName val="Newton Raphson"/>
      <sheetName val="Replacement Decision"/>
      <sheetName val="Perpetual Replication"/>
      <sheetName val="Two Stage Growth  Model"/>
      <sheetName val="Three Stage Growth  Model"/>
      <sheetName val="Certainty Equivalence Example"/>
      <sheetName val="Merger Between Leveraged Firms"/>
      <sheetName val="DOL and DFL Example"/>
      <sheetName val="Options, Warrants &amp;Convertibles"/>
      <sheetName val="Merger Valuation - Vodafone"/>
      <sheetName val="Offset Functi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D8">
            <v>100</v>
          </cell>
          <cell r="E8">
            <v>96.473671144055103</v>
          </cell>
          <cell r="F8">
            <v>95.973334207068973</v>
          </cell>
          <cell r="G8">
            <v>105.90011555414621</v>
          </cell>
          <cell r="H8">
            <v>96.894732899191808</v>
          </cell>
          <cell r="I8">
            <v>78.161154867048637</v>
          </cell>
          <cell r="J8">
            <v>91.136609502090366</v>
          </cell>
          <cell r="K8">
            <v>118.51474893760326</v>
          </cell>
          <cell r="L8">
            <v>139.18719938254418</v>
          </cell>
          <cell r="M8">
            <v>125.28179004928799</v>
          </cell>
          <cell r="N8">
            <v>126.65421029521762</v>
          </cell>
          <cell r="O8">
            <v>127.81591171552633</v>
          </cell>
          <cell r="P8">
            <v>148.50899726812142</v>
          </cell>
          <cell r="Q8">
            <v>152.5163443676152</v>
          </cell>
          <cell r="R8">
            <v>166.05668352422893</v>
          </cell>
          <cell r="S8">
            <v>168.44773762154267</v>
          </cell>
          <cell r="T8">
            <v>170.96966779904056</v>
          </cell>
          <cell r="U8">
            <v>148.09669372538588</v>
          </cell>
          <cell r="V8">
            <v>149.69716113139776</v>
          </cell>
          <cell r="W8">
            <v>134.02147215310276</v>
          </cell>
          <cell r="X8">
            <v>123.40113581314122</v>
          </cell>
          <cell r="Y8">
            <v>132.06167439596811</v>
          </cell>
          <cell r="Z8">
            <v>137.12464765290892</v>
          </cell>
          <cell r="AA8">
            <v>128.81525707987478</v>
          </cell>
          <cell r="AB8">
            <v>133.01172275834264</v>
          </cell>
          <cell r="AC8">
            <v>136.24602715766611</v>
          </cell>
          <cell r="AD8">
            <v>126.525946966703</v>
          </cell>
          <cell r="AE8">
            <v>131.93270895270203</v>
          </cell>
          <cell r="AF8">
            <v>130.08041615021816</v>
          </cell>
          <cell r="AG8">
            <v>132.7285584786558</v>
          </cell>
          <cell r="AH8">
            <v>128.63225556268281</v>
          </cell>
          <cell r="AI8">
            <v>145.22965037698185</v>
          </cell>
          <cell r="AJ8">
            <v>150.40451299796959</v>
          </cell>
          <cell r="AK8">
            <v>180.3844846312349</v>
          </cell>
          <cell r="AL8">
            <v>163.3136840078447</v>
          </cell>
          <cell r="AM8">
            <v>141.63644527071747</v>
          </cell>
          <cell r="AN8">
            <v>162.19592101637278</v>
          </cell>
          <cell r="AO8">
            <v>162.47379350725726</v>
          </cell>
          <cell r="AP8">
            <v>161.22482998744275</v>
          </cell>
          <cell r="AQ8">
            <v>193.74205228744228</v>
          </cell>
          <cell r="AR8">
            <v>181.2737666209066</v>
          </cell>
          <cell r="AS8">
            <v>196.78627149506309</v>
          </cell>
          <cell r="AT8">
            <v>172.85481074232658</v>
          </cell>
          <cell r="AU8">
            <v>190.33287483003366</v>
          </cell>
          <cell r="AV8">
            <v>192.8945802869948</v>
          </cell>
          <cell r="AW8">
            <v>202.23613154252524</v>
          </cell>
          <cell r="AX8">
            <v>178.40873471279372</v>
          </cell>
          <cell r="AY8">
            <v>166.29958655154354</v>
          </cell>
          <cell r="AZ8">
            <v>169.71507187558396</v>
          </cell>
          <cell r="BA8">
            <v>161.24075238849457</v>
          </cell>
          <cell r="BB8">
            <v>162.72092553222737</v>
          </cell>
          <cell r="BC8">
            <v>184.40128927818893</v>
          </cell>
          <cell r="BD8">
            <v>193.11958296309632</v>
          </cell>
          <cell r="BE8">
            <v>239.06449801175066</v>
          </cell>
          <cell r="BF8">
            <v>221.46802692212361</v>
          </cell>
          <cell r="BG8">
            <v>217.15267908718604</v>
          </cell>
          <cell r="BH8">
            <v>225.27506087530008</v>
          </cell>
          <cell r="BI8">
            <v>206.79332094615074</v>
          </cell>
          <cell r="BJ8">
            <v>225.96441187796589</v>
          </cell>
          <cell r="BK8">
            <v>222.29283664271685</v>
          </cell>
          <cell r="BL8">
            <v>208.12631960072895</v>
          </cell>
          <cell r="BM8">
            <v>205.32674714323724</v>
          </cell>
          <cell r="BN8">
            <v>203.98181276570637</v>
          </cell>
          <cell r="BO8">
            <v>227.08649083187927</v>
          </cell>
          <cell r="BP8">
            <v>228.38376260334255</v>
          </cell>
          <cell r="BQ8">
            <v>245.35753387897765</v>
          </cell>
          <cell r="BR8">
            <v>263.05085651977254</v>
          </cell>
          <cell r="BS8">
            <v>258.75970852514519</v>
          </cell>
          <cell r="BT8">
            <v>251.58591451400284</v>
          </cell>
          <cell r="BU8">
            <v>284.68512728878875</v>
          </cell>
          <cell r="BV8">
            <v>239.81715181941038</v>
          </cell>
          <cell r="BW8">
            <v>241.38034432795624</v>
          </cell>
          <cell r="BX8">
            <v>221.17621124161874</v>
          </cell>
          <cell r="BY8">
            <v>213.68312434528977</v>
          </cell>
          <cell r="BZ8">
            <v>219.05405203612142</v>
          </cell>
          <cell r="CA8">
            <v>197.7928502093514</v>
          </cell>
          <cell r="CB8">
            <v>196.9393511772146</v>
          </cell>
          <cell r="CC8">
            <v>176.34927462502392</v>
          </cell>
          <cell r="CD8">
            <v>220.22442761563781</v>
          </cell>
          <cell r="CE8">
            <v>212.51996410923255</v>
          </cell>
          <cell r="CF8">
            <v>165.10662716081922</v>
          </cell>
          <cell r="CG8">
            <v>155.26599174407181</v>
          </cell>
          <cell r="CH8">
            <v>125.52969767565226</v>
          </cell>
          <cell r="CI8">
            <v>114.76345192693495</v>
          </cell>
          <cell r="CJ8">
            <v>128.87709365104411</v>
          </cell>
          <cell r="CK8">
            <v>123.99742178295027</v>
          </cell>
          <cell r="CL8">
            <v>115.05380981347487</v>
          </cell>
          <cell r="CM8">
            <v>107.92961013718019</v>
          </cell>
          <cell r="CN8">
            <v>118.71402400043063</v>
          </cell>
          <cell r="CO8">
            <v>144.91177652847836</v>
          </cell>
          <cell r="CP8">
            <v>139.46204474148084</v>
          </cell>
          <cell r="CQ8">
            <v>157.33899897272153</v>
          </cell>
          <cell r="CR8">
            <v>168.4658232437657</v>
          </cell>
          <cell r="CS8">
            <v>148.11948502849552</v>
          </cell>
          <cell r="CT8">
            <v>168.29318380067988</v>
          </cell>
          <cell r="CU8">
            <v>179.07341411624401</v>
          </cell>
          <cell r="CV8">
            <v>220.21249705763384</v>
          </cell>
          <cell r="CW8">
            <v>225.31853113521572</v>
          </cell>
          <cell r="CX8">
            <v>253.7218974307315</v>
          </cell>
          <cell r="CY8">
            <v>287.13430982191414</v>
          </cell>
          <cell r="CZ8">
            <v>278.99533125835228</v>
          </cell>
          <cell r="DA8">
            <v>298.30233008415689</v>
          </cell>
          <cell r="DB8">
            <v>314.98676726154747</v>
          </cell>
          <cell r="DC8">
            <v>280.59470494460953</v>
          </cell>
          <cell r="DD8">
            <v>279.93377213976981</v>
          </cell>
          <cell r="DE8">
            <v>230.5361449841613</v>
          </cell>
          <cell r="DF8">
            <v>245.2568620077065</v>
          </cell>
          <cell r="DG8">
            <v>243.26932839475077</v>
          </cell>
          <cell r="DH8">
            <v>246.6025390123946</v>
          </cell>
          <cell r="DI8">
            <v>240.4176482306402</v>
          </cell>
          <cell r="DJ8">
            <v>272.50309129270966</v>
          </cell>
          <cell r="DK8">
            <v>244.3465646410568</v>
          </cell>
          <cell r="DL8">
            <v>266.1726816871867</v>
          </cell>
          <cell r="DM8">
            <v>293.44993384838108</v>
          </cell>
          <cell r="DN8">
            <v>293.90216764492845</v>
          </cell>
          <cell r="DO8">
            <v>246.76663614171608</v>
          </cell>
          <cell r="DP8">
            <v>258.74509685677992</v>
          </cell>
          <cell r="DQ8">
            <v>240.94829310055445</v>
          </cell>
          <cell r="DR8">
            <v>299.08459354394716</v>
          </cell>
          <cell r="DS8">
            <v>297.10545424352057</v>
          </cell>
          <cell r="DT8">
            <v>301.85545253890035</v>
          </cell>
          <cell r="DU8">
            <v>318.29202917399226</v>
          </cell>
          <cell r="DV8">
            <v>370.35238788107392</v>
          </cell>
          <cell r="DW8">
            <v>311.97717295210697</v>
          </cell>
          <cell r="DX8">
            <v>390.19212901421866</v>
          </cell>
          <cell r="DY8">
            <v>407.24815525171726</v>
          </cell>
          <cell r="DZ8">
            <v>357.60337840292704</v>
          </cell>
          <cell r="EA8">
            <v>384.29319762715875</v>
          </cell>
          <cell r="EB8">
            <v>417.48811461274158</v>
          </cell>
          <cell r="EC8">
            <v>398.49500576378625</v>
          </cell>
          <cell r="ED8">
            <v>373.19150753364187</v>
          </cell>
          <cell r="EE8">
            <v>350.48109813865398</v>
          </cell>
          <cell r="EF8">
            <v>362.29649375218901</v>
          </cell>
          <cell r="EG8">
            <v>382.68051964685924</v>
          </cell>
          <cell r="EH8">
            <v>415.00537120234441</v>
          </cell>
          <cell r="EI8">
            <v>391.2639447243867</v>
          </cell>
          <cell r="EJ8">
            <v>436.51197876227587</v>
          </cell>
          <cell r="EK8">
            <v>440.85434306121192</v>
          </cell>
          <cell r="EL8">
            <v>400.65588506959949</v>
          </cell>
          <cell r="EM8">
            <v>426.953854926617</v>
          </cell>
          <cell r="EN8">
            <v>432.62773663417875</v>
          </cell>
          <cell r="EO8">
            <v>377.46414827251294</v>
          </cell>
          <cell r="EP8">
            <v>387.98503463409531</v>
          </cell>
          <cell r="EQ8">
            <v>441.08421660883687</v>
          </cell>
          <cell r="ER8">
            <v>427.89025477878158</v>
          </cell>
          <cell r="ES8">
            <v>408.13390862171036</v>
          </cell>
          <cell r="ET8">
            <v>356.06826324550326</v>
          </cell>
          <cell r="EU8">
            <v>360.09198771093662</v>
          </cell>
          <cell r="EV8">
            <v>370.1063394273512</v>
          </cell>
          <cell r="EW8">
            <v>335.23263528215693</v>
          </cell>
          <cell r="EX8">
            <v>336.24099703296088</v>
          </cell>
          <cell r="EY8">
            <v>329.78602448286057</v>
          </cell>
          <cell r="EZ8">
            <v>276.81722619590988</v>
          </cell>
          <cell r="FA8">
            <v>307.11692058717063</v>
          </cell>
          <cell r="FB8">
            <v>293.4961375453513</v>
          </cell>
          <cell r="FC8">
            <v>309.68546588290468</v>
          </cell>
          <cell r="FD8">
            <v>295.88715359699876</v>
          </cell>
          <cell r="FE8">
            <v>318.7607470151417</v>
          </cell>
          <cell r="FF8">
            <v>366.80708728371599</v>
          </cell>
          <cell r="FG8">
            <v>378.61298816480053</v>
          </cell>
          <cell r="FH8">
            <v>420.26303804169703</v>
          </cell>
          <cell r="FI8">
            <v>413.955154112245</v>
          </cell>
          <cell r="FJ8">
            <v>521.86091475538899</v>
          </cell>
          <cell r="FK8">
            <v>620.55157106395689</v>
          </cell>
          <cell r="FL8">
            <v>598.9471973493412</v>
          </cell>
          <cell r="FM8">
            <v>533.58040917871756</v>
          </cell>
          <cell r="FN8">
            <v>509.43290559593328</v>
          </cell>
          <cell r="FO8">
            <v>528.05785571782621</v>
          </cell>
          <cell r="FP8">
            <v>479.30458646579126</v>
          </cell>
          <cell r="FQ8">
            <v>470.6690484775051</v>
          </cell>
          <cell r="FR8">
            <v>391.8297253176778</v>
          </cell>
          <cell r="FS8">
            <v>384.60157791364696</v>
          </cell>
          <cell r="FT8">
            <v>378.50364546497678</v>
          </cell>
          <cell r="FU8">
            <v>346.35873654803731</v>
          </cell>
          <cell r="FV8">
            <v>459.41962251203688</v>
          </cell>
          <cell r="FW8">
            <v>412.10609901680141</v>
          </cell>
          <cell r="FX8">
            <v>501.8785446357607</v>
          </cell>
          <cell r="FY8">
            <v>495.63030693637597</v>
          </cell>
          <cell r="FZ8">
            <v>431.43851176911801</v>
          </cell>
          <cell r="GA8">
            <v>427.07357341325377</v>
          </cell>
          <cell r="GB8">
            <v>514.59048345831513</v>
          </cell>
          <cell r="GC8">
            <v>474.38029401763777</v>
          </cell>
          <cell r="GD8">
            <v>521.50984732209872</v>
          </cell>
          <cell r="GE8">
            <v>569.35129183117147</v>
          </cell>
          <cell r="GF8">
            <v>557.65395236609447</v>
          </cell>
          <cell r="GG8">
            <v>647.27346283097211</v>
          </cell>
          <cell r="GH8">
            <v>646.7719337218042</v>
          </cell>
          <cell r="GI8">
            <v>704.26216365245705</v>
          </cell>
          <cell r="GJ8">
            <v>689.90237052830969</v>
          </cell>
          <cell r="GK8">
            <v>706.34883989701382</v>
          </cell>
          <cell r="GL8">
            <v>813.55484185209048</v>
          </cell>
          <cell r="GM8">
            <v>847.48799172377289</v>
          </cell>
          <cell r="GN8">
            <v>747.87633585949811</v>
          </cell>
          <cell r="GO8">
            <v>700.61532502339014</v>
          </cell>
          <cell r="GP8">
            <v>677.05873937929721</v>
          </cell>
          <cell r="GQ8">
            <v>669.32410589518327</v>
          </cell>
          <cell r="GR8">
            <v>782.14381153999989</v>
          </cell>
          <cell r="GS8">
            <v>754.60605331263332</v>
          </cell>
          <cell r="GT8">
            <v>755.98988951472086</v>
          </cell>
          <cell r="GU8">
            <v>730.81282938494257</v>
          </cell>
          <cell r="GV8">
            <v>721.30225244233611</v>
          </cell>
          <cell r="GW8">
            <v>749.8115512729039</v>
          </cell>
          <cell r="GX8">
            <v>695.21397477666858</v>
          </cell>
          <cell r="GY8">
            <v>603.79475629794786</v>
          </cell>
          <cell r="GZ8">
            <v>526.99294179396907</v>
          </cell>
          <cell r="HA8">
            <v>498.54198534029149</v>
          </cell>
          <cell r="HB8">
            <v>463.2950885631289</v>
          </cell>
        </row>
        <row r="9">
          <cell r="D9">
            <v>100</v>
          </cell>
          <cell r="E9">
            <v>96.957247427972206</v>
          </cell>
          <cell r="F9">
            <v>96.937882241325795</v>
          </cell>
          <cell r="G9">
            <v>107.50059082644596</v>
          </cell>
          <cell r="H9">
            <v>98.852136324591413</v>
          </cell>
          <cell r="I9">
            <v>80.139813901860919</v>
          </cell>
          <cell r="J9">
            <v>93.912132441083784</v>
          </cell>
          <cell r="K9">
            <v>122.7362097382466</v>
          </cell>
          <cell r="L9">
            <v>144.86753668634847</v>
          </cell>
          <cell r="M9">
            <v>131.04824266904947</v>
          </cell>
          <cell r="N9">
            <v>133.14791044799333</v>
          </cell>
          <cell r="O9">
            <v>135.04270185147024</v>
          </cell>
          <cell r="P9">
            <v>157.69228069103872</v>
          </cell>
          <cell r="Q9">
            <v>162.75919314722731</v>
          </cell>
          <cell r="R9">
            <v>178.09715150115662</v>
          </cell>
          <cell r="S9">
            <v>181.56714649206492</v>
          </cell>
          <cell r="T9">
            <v>185.20922993626058</v>
          </cell>
          <cell r="U9">
            <v>161.23539783694866</v>
          </cell>
          <cell r="V9">
            <v>163.79478389931415</v>
          </cell>
          <cell r="W9">
            <v>147.37789848361348</v>
          </cell>
          <cell r="X9">
            <v>136.37934641540465</v>
          </cell>
          <cell r="Y9">
            <v>146.68230281169471</v>
          </cell>
          <cell r="Z9">
            <v>153.0692369180604</v>
          </cell>
          <cell r="AA9">
            <v>144.51441509791789</v>
          </cell>
          <cell r="AB9">
            <v>149.97029844476651</v>
          </cell>
          <cell r="AC9">
            <v>154.38697470816592</v>
          </cell>
          <cell r="AD9">
            <v>144.09133943659393</v>
          </cell>
          <cell r="AE9">
            <v>151.00183824206016</v>
          </cell>
          <cell r="AF9">
            <v>149.62809422272611</v>
          </cell>
          <cell r="AG9">
            <v>153.43946547302625</v>
          </cell>
          <cell r="AH9">
            <v>149.44935899740162</v>
          </cell>
          <cell r="AI9">
            <v>169.57855717600944</v>
          </cell>
          <cell r="AJ9">
            <v>176.50133075368552</v>
          </cell>
          <cell r="AK9">
            <v>212.74421952887039</v>
          </cell>
          <cell r="AL9">
            <v>193.57650159696922</v>
          </cell>
          <cell r="AM9">
            <v>168.72387925403601</v>
          </cell>
          <cell r="AN9">
            <v>194.18377250239399</v>
          </cell>
          <cell r="AO9">
            <v>195.49146400679228</v>
          </cell>
          <cell r="AP9">
            <v>194.96106040685643</v>
          </cell>
          <cell r="AQ9">
            <v>235.45684420929905</v>
          </cell>
          <cell r="AR9">
            <v>221.40827806925151</v>
          </cell>
          <cell r="AS9">
            <v>241.5600801823912</v>
          </cell>
          <cell r="AT9">
            <v>213.24718710193935</v>
          </cell>
          <cell r="AU9">
            <v>235.98647871057764</v>
          </cell>
          <cell r="AV9">
            <v>240.36144739842149</v>
          </cell>
          <cell r="AW9">
            <v>253.26490096887019</v>
          </cell>
          <cell r="AX9">
            <v>224.54523474032626</v>
          </cell>
          <cell r="AY9">
            <v>210.35380474816171</v>
          </cell>
          <cell r="AZ9">
            <v>215.75014037646127</v>
          </cell>
          <cell r="BA9">
            <v>206.00462128032498</v>
          </cell>
          <cell r="BB9">
            <v>208.93780366346471</v>
          </cell>
          <cell r="BC9">
            <v>237.96278601768782</v>
          </cell>
          <cell r="BD9">
            <v>250.46259678740961</v>
          </cell>
          <cell r="BE9">
            <v>311.60407105290244</v>
          </cell>
          <cell r="BF9">
            <v>290.11524142192826</v>
          </cell>
          <cell r="BG9">
            <v>285.88816232486113</v>
          </cell>
          <cell r="BH9">
            <v>298.06814814646589</v>
          </cell>
          <cell r="BI9">
            <v>274.98590504282345</v>
          </cell>
          <cell r="BJ9">
            <v>301.98505043234991</v>
          </cell>
          <cell r="BK9">
            <v>298.56736731984978</v>
          </cell>
          <cell r="BL9">
            <v>280.94114471902827</v>
          </cell>
          <cell r="BM9">
            <v>278.55139807098294</v>
          </cell>
          <cell r="BN9">
            <v>278.11392544834058</v>
          </cell>
          <cell r="BO9">
            <v>311.16737742873681</v>
          </cell>
          <cell r="BP9">
            <v>314.51361935087908</v>
          </cell>
          <cell r="BQ9">
            <v>339.58234495530695</v>
          </cell>
          <cell r="BR9">
            <v>365.89535631995784</v>
          </cell>
          <cell r="BS9">
            <v>361.73064534700336</v>
          </cell>
          <cell r="BT9">
            <v>353.46502315798199</v>
          </cell>
          <cell r="BU9">
            <v>401.9725285591586</v>
          </cell>
          <cell r="BV9">
            <v>340.31673649595672</v>
          </cell>
          <cell r="BW9">
            <v>344.25197612486193</v>
          </cell>
          <cell r="BX9">
            <v>317.01836817877518</v>
          </cell>
          <cell r="BY9">
            <v>307.81353274821254</v>
          </cell>
          <cell r="BZ9">
            <v>317.13213238647484</v>
          </cell>
          <cell r="CA9">
            <v>287.78689779760106</v>
          </cell>
          <cell r="CB9">
            <v>287.9813771339081</v>
          </cell>
          <cell r="CC9">
            <v>259.1654185200598</v>
          </cell>
          <cell r="CD9">
            <v>325.2672486039952</v>
          </cell>
          <cell r="CE9">
            <v>315.46127367424998</v>
          </cell>
          <cell r="CF9">
            <v>246.31014311126162</v>
          </cell>
          <cell r="CG9">
            <v>232.79068860861352</v>
          </cell>
          <cell r="CH9">
            <v>189.15038020558555</v>
          </cell>
          <cell r="CI9">
            <v>173.79441294385956</v>
          </cell>
          <cell r="CJ9">
            <v>196.14598107426045</v>
          </cell>
          <cell r="CK9">
            <v>189.66526757823732</v>
          </cell>
          <cell r="CL9">
            <v>176.86733395242112</v>
          </cell>
          <cell r="CM9">
            <v>166.74725986955769</v>
          </cell>
          <cell r="CN9">
            <v>184.32812115487462</v>
          </cell>
          <cell r="CO9">
            <v>226.13340547984598</v>
          </cell>
          <cell r="CP9">
            <v>218.72002315098962</v>
          </cell>
          <cell r="CQ9">
            <v>247.99354111266882</v>
          </cell>
          <cell r="CR9">
            <v>266.86232667592725</v>
          </cell>
          <cell r="CS9">
            <v>235.80832066802589</v>
          </cell>
          <cell r="CT9">
            <v>269.26811551417182</v>
          </cell>
          <cell r="CU9">
            <v>287.95259085917991</v>
          </cell>
          <cell r="CV9">
            <v>355.87977774939634</v>
          </cell>
          <cell r="CW9">
            <v>365.95672544108703</v>
          </cell>
          <cell r="CX9">
            <v>414.15436640940385</v>
          </cell>
          <cell r="CY9">
            <v>471.0433271945742</v>
          </cell>
          <cell r="CZ9">
            <v>459.98553466376495</v>
          </cell>
          <cell r="DA9">
            <v>494.28263905586118</v>
          </cell>
          <cell r="DB9">
            <v>524.54468724434719</v>
          </cell>
          <cell r="DC9">
            <v>469.61409906375479</v>
          </cell>
          <cell r="DD9">
            <v>470.85634226019323</v>
          </cell>
          <cell r="DE9">
            <v>389.71186401763458</v>
          </cell>
          <cell r="DF9">
            <v>416.67480446323475</v>
          </cell>
          <cell r="DG9">
            <v>415.36978483541816</v>
          </cell>
          <cell r="DH9">
            <v>423.17164678506515</v>
          </cell>
          <cell r="DI9">
            <v>414.62628904398485</v>
          </cell>
          <cell r="DJ9">
            <v>472.31680264157734</v>
          </cell>
          <cell r="DK9">
            <v>425.63729296380887</v>
          </cell>
          <cell r="DL9">
            <v>465.98119142781542</v>
          </cell>
          <cell r="DM9">
            <v>516.30983239528723</v>
          </cell>
          <cell r="DN9">
            <v>519.69751629012683</v>
          </cell>
          <cell r="DO9">
            <v>438.53651947135972</v>
          </cell>
          <cell r="DP9">
            <v>462.12868394817082</v>
          </cell>
          <cell r="DQ9">
            <v>432.50001147190187</v>
          </cell>
          <cell r="DR9">
            <v>539.54513864448506</v>
          </cell>
          <cell r="DS9">
            <v>538.66137910443581</v>
          </cell>
          <cell r="DT9">
            <v>550.01649161647754</v>
          </cell>
          <cell r="DU9">
            <v>582.87297780366396</v>
          </cell>
          <cell r="DV9">
            <v>681.60815891706648</v>
          </cell>
          <cell r="DW9">
            <v>577.05063314693473</v>
          </cell>
          <cell r="DX9">
            <v>725.33908562401666</v>
          </cell>
          <cell r="DY9">
            <v>760.83971474224506</v>
          </cell>
          <cell r="DZ9">
            <v>671.43988204133393</v>
          </cell>
          <cell r="EA9">
            <v>725.16976791340346</v>
          </cell>
          <cell r="EB9">
            <v>791.75822139497961</v>
          </cell>
          <cell r="EC9">
            <v>759.52630708646791</v>
          </cell>
          <cell r="ED9">
            <v>714.86356485716749</v>
          </cell>
          <cell r="EE9">
            <v>674.72605893653235</v>
          </cell>
          <cell r="EF9">
            <v>700.96847404886898</v>
          </cell>
          <cell r="EG9">
            <v>744.11863797285628</v>
          </cell>
          <cell r="EH9">
            <v>811.01897897904917</v>
          </cell>
          <cell r="EI9">
            <v>768.45528431613411</v>
          </cell>
          <cell r="EJ9">
            <v>861.62126859660214</v>
          </cell>
          <cell r="EK9">
            <v>874.55442306710972</v>
          </cell>
          <cell r="EL9">
            <v>798.79385577806613</v>
          </cell>
          <cell r="EM9">
            <v>855.49130704581455</v>
          </cell>
          <cell r="EN9">
            <v>871.20526958914479</v>
          </cell>
          <cell r="EO9">
            <v>763.92955951980207</v>
          </cell>
          <cell r="EP9">
            <v>789.15816306542331</v>
          </cell>
          <cell r="EQ9">
            <v>901.65847459669646</v>
          </cell>
          <cell r="ER9">
            <v>879.07194330192544</v>
          </cell>
          <cell r="ES9">
            <v>842.68676768580781</v>
          </cell>
          <cell r="ET9">
            <v>738.87034242195932</v>
          </cell>
          <cell r="EU9">
            <v>750.96535023776107</v>
          </cell>
          <cell r="EV9">
            <v>775.71901493546386</v>
          </cell>
          <cell r="EW9">
            <v>706.14790780832209</v>
          </cell>
          <cell r="EX9">
            <v>711.82219071532495</v>
          </cell>
          <cell r="EY9">
            <v>701.65654038504306</v>
          </cell>
          <cell r="EZ9">
            <v>591.91168748886946</v>
          </cell>
          <cell r="FA9">
            <v>659.99252941727423</v>
          </cell>
          <cell r="FB9">
            <v>633.88304837660905</v>
          </cell>
          <cell r="FC9">
            <v>672.2008286944257</v>
          </cell>
          <cell r="FD9">
            <v>645.46961401802002</v>
          </cell>
          <cell r="FE9">
            <v>698.85326844573717</v>
          </cell>
          <cell r="FF9">
            <v>808.2214185615685</v>
          </cell>
          <cell r="FG9">
            <v>838.41611593628306</v>
          </cell>
          <cell r="FH9">
            <v>935.31258406058203</v>
          </cell>
          <cell r="FI9">
            <v>925.89203606797946</v>
          </cell>
          <cell r="FJ9">
            <v>1173.095308264737</v>
          </cell>
          <cell r="FK9">
            <v>1401.9350008238719</v>
          </cell>
          <cell r="FL9">
            <v>1359.9095025973634</v>
          </cell>
          <cell r="FM9">
            <v>1217.5668619449227</v>
          </cell>
          <cell r="FN9">
            <v>1168.2920191583021</v>
          </cell>
          <cell r="FO9">
            <v>1217.0751535270554</v>
          </cell>
          <cell r="FP9">
            <v>1110.2453061451608</v>
          </cell>
          <cell r="FQ9">
            <v>1095.7070931670958</v>
          </cell>
          <cell r="FR9">
            <v>916.74317517236739</v>
          </cell>
          <cell r="FS9">
            <v>904.34228893968452</v>
          </cell>
          <cell r="FT9">
            <v>894.46492933363322</v>
          </cell>
          <cell r="FU9">
            <v>822.60409978333507</v>
          </cell>
          <cell r="FV9">
            <v>1096.5936733077256</v>
          </cell>
          <cell r="FW9">
            <v>988.59113036826886</v>
          </cell>
          <cell r="FX9">
            <v>1209.9788247717277</v>
          </cell>
          <cell r="FY9">
            <v>1200.9044865270457</v>
          </cell>
          <cell r="FZ9">
            <v>1050.6087029279386</v>
          </cell>
          <cell r="GA9">
            <v>1045.1924311541543</v>
          </cell>
          <cell r="GB9">
            <v>1265.6883421598232</v>
          </cell>
          <cell r="GC9">
            <v>1172.6357813409882</v>
          </cell>
          <cell r="GD9">
            <v>1295.5986527408836</v>
          </cell>
          <cell r="GE9">
            <v>1421.5422014663563</v>
          </cell>
          <cell r="GF9">
            <v>1399.3156901041148</v>
          </cell>
          <cell r="GG9">
            <v>1632.3383858775098</v>
          </cell>
          <cell r="GH9">
            <v>1639.2493858827929</v>
          </cell>
          <cell r="GI9">
            <v>1793.906043471422</v>
          </cell>
          <cell r="GJ9">
            <v>1766.1372316326558</v>
          </cell>
          <cell r="GK9">
            <v>1817.30372725757</v>
          </cell>
          <cell r="GL9">
            <v>2103.6165920375097</v>
          </cell>
          <cell r="GM9">
            <v>2202.3420914502826</v>
          </cell>
          <cell r="GN9">
            <v>1953.2259692895336</v>
          </cell>
          <cell r="GO9">
            <v>1838.9664384791211</v>
          </cell>
          <cell r="GP9">
            <v>1786.043332064919</v>
          </cell>
          <cell r="GQ9">
            <v>1774.4901049559921</v>
          </cell>
          <cell r="GR9">
            <v>2083.98793936228</v>
          </cell>
          <cell r="GS9">
            <v>2020.6930367783298</v>
          </cell>
          <cell r="GT9">
            <v>2034.5460303218615</v>
          </cell>
          <cell r="GU9">
            <v>1976.6472279657337</v>
          </cell>
          <cell r="GV9">
            <v>1960.7027851130113</v>
          </cell>
          <cell r="GW9">
            <v>2048.4156086182279</v>
          </cell>
          <cell r="GX9">
            <v>1908.7801746169598</v>
          </cell>
          <cell r="GY9">
            <v>1666.0891323515286</v>
          </cell>
          <cell r="GZ9">
            <v>1461.4540512224755</v>
          </cell>
          <cell r="HA9">
            <v>1389.4840893325349</v>
          </cell>
          <cell r="HB9">
            <v>1297.7200299639951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7.bin"/><Relationship Id="rId5" Type="http://schemas.openxmlformats.org/officeDocument/2006/relationships/oleObject" Target="../embeddings/oleObject6.bin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B33"/>
  <sheetViews>
    <sheetView tabSelected="1" workbookViewId="0"/>
  </sheetViews>
  <sheetFormatPr defaultRowHeight="12.75"/>
  <cols>
    <col min="1" max="1" width="16.28515625" customWidth="1"/>
    <col min="2" max="2" width="5.7109375" customWidth="1"/>
    <col min="3" max="3" width="8.5703125" customWidth="1"/>
    <col min="4" max="4" width="6.28515625" customWidth="1"/>
    <col min="5" max="5" width="6.5703125" customWidth="1"/>
    <col min="6" max="6" width="5.85546875" customWidth="1"/>
    <col min="7" max="7" width="6.140625" customWidth="1"/>
    <col min="8" max="8" width="6.28515625" customWidth="1"/>
    <col min="9" max="9" width="6.7109375" customWidth="1"/>
    <col min="10" max="10" width="5.85546875" customWidth="1"/>
    <col min="11" max="11" width="7" customWidth="1"/>
    <col min="12" max="12" width="6.7109375" customWidth="1"/>
    <col min="13" max="13" width="6.28515625" customWidth="1"/>
    <col min="14" max="14" width="6.42578125" customWidth="1"/>
    <col min="15" max="15" width="6" customWidth="1"/>
    <col min="16" max="16" width="6.7109375" customWidth="1"/>
    <col min="17" max="17" width="6.42578125" customWidth="1"/>
    <col min="18" max="18" width="7.140625" customWidth="1"/>
    <col min="19" max="19" width="6.7109375" customWidth="1"/>
    <col min="20" max="20" width="6.85546875" customWidth="1"/>
    <col min="21" max="21" width="6.140625" customWidth="1"/>
    <col min="22" max="22" width="6.7109375" customWidth="1"/>
    <col min="23" max="23" width="6.28515625" customWidth="1"/>
    <col min="24" max="24" width="6.5703125" customWidth="1"/>
    <col min="25" max="25" width="6" customWidth="1"/>
    <col min="26" max="26" width="7" customWidth="1"/>
    <col min="27" max="27" width="6.85546875" customWidth="1"/>
    <col min="28" max="28" width="7" customWidth="1"/>
    <col min="29" max="30" width="6.7109375" customWidth="1"/>
    <col min="31" max="31" width="6.140625" customWidth="1"/>
    <col min="32" max="32" width="6.5703125" customWidth="1"/>
    <col min="33" max="33" width="6.28515625" customWidth="1"/>
    <col min="34" max="34" width="6" customWidth="1"/>
    <col min="35" max="35" width="7" customWidth="1"/>
    <col min="36" max="36" width="6" customWidth="1"/>
    <col min="37" max="37" width="6.28515625" customWidth="1"/>
    <col min="38" max="39" width="6.42578125" customWidth="1"/>
    <col min="40" max="41" width="6.28515625" customWidth="1"/>
    <col min="42" max="42" width="6.85546875" customWidth="1"/>
    <col min="43" max="43" width="6.140625" customWidth="1"/>
    <col min="44" max="45" width="6.7109375" customWidth="1"/>
    <col min="46" max="47" width="6.5703125" customWidth="1"/>
    <col min="48" max="48" width="7.42578125" customWidth="1"/>
    <col min="49" max="49" width="7" customWidth="1"/>
    <col min="50" max="50" width="6.140625" customWidth="1"/>
    <col min="51" max="51" width="6.7109375" customWidth="1"/>
    <col min="52" max="52" width="6.5703125" customWidth="1"/>
    <col min="53" max="53" width="6.42578125" customWidth="1"/>
    <col min="54" max="55" width="6.5703125" customWidth="1"/>
    <col min="56" max="56" width="6.28515625" customWidth="1"/>
  </cols>
  <sheetData>
    <row r="1" spans="1:210" ht="18">
      <c r="A1" s="8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0">
      <c r="A2" t="s">
        <v>60</v>
      </c>
      <c r="B2" s="3">
        <v>100</v>
      </c>
      <c r="C2" t="s">
        <v>61</v>
      </c>
      <c r="D2" s="3">
        <v>5.0000000000000001E-3</v>
      </c>
    </row>
    <row r="3" spans="1:210">
      <c r="A3" t="s">
        <v>62</v>
      </c>
      <c r="B3" s="3">
        <v>0.1</v>
      </c>
    </row>
    <row r="4" spans="1:210">
      <c r="E4" s="2" t="s">
        <v>63</v>
      </c>
    </row>
    <row r="5" spans="1:210">
      <c r="A5" s="2" t="s">
        <v>64</v>
      </c>
      <c r="B5" s="10"/>
      <c r="C5" s="10"/>
      <c r="D5" s="10"/>
      <c r="E5" s="11">
        <f t="shared" ref="E5:BP5" ca="1" si="0">NORMINV(RAND(),0,1)</f>
        <v>-0.3539936589014312</v>
      </c>
      <c r="F5" s="11">
        <f t="shared" ca="1" si="0"/>
        <v>-0.17815749941754871</v>
      </c>
      <c r="G5" s="11">
        <f t="shared" ca="1" si="0"/>
        <v>-1.1118538972112666</v>
      </c>
      <c r="H5" s="11">
        <f t="shared" ca="1" si="0"/>
        <v>0.60388931334154461</v>
      </c>
      <c r="I5" s="11">
        <f t="shared" ca="1" si="0"/>
        <v>0.9039034189739783</v>
      </c>
      <c r="J5" s="11">
        <f t="shared" ca="1" si="0"/>
        <v>-0.81923569497994242</v>
      </c>
      <c r="K5" s="11">
        <f t="shared" ca="1" si="0"/>
        <v>1.0377434697414527</v>
      </c>
      <c r="L5" s="11">
        <f t="shared" ca="1" si="0"/>
        <v>-0.7571577703012129</v>
      </c>
      <c r="M5" s="11">
        <f t="shared" ca="1" si="0"/>
        <v>1.8735138275676313</v>
      </c>
      <c r="N5" s="11">
        <f t="shared" ca="1" si="0"/>
        <v>1.3039537162624399</v>
      </c>
      <c r="O5" s="11">
        <f t="shared" ca="1" si="0"/>
        <v>-1.4718354785683929</v>
      </c>
      <c r="P5" s="11">
        <f t="shared" ca="1" si="0"/>
        <v>3.1556220114509464E-3</v>
      </c>
      <c r="Q5" s="11">
        <f t="shared" ca="1" si="0"/>
        <v>0.57545768952859588</v>
      </c>
      <c r="R5" s="11">
        <f t="shared" ca="1" si="0"/>
        <v>3.5629813261397001E-3</v>
      </c>
      <c r="S5" s="11">
        <f t="shared" ca="1" si="0"/>
        <v>-8.1389903308992123E-2</v>
      </c>
      <c r="T5" s="11">
        <f t="shared" ca="1" si="0"/>
        <v>3.3857243968726788E-2</v>
      </c>
      <c r="U5" s="11">
        <f t="shared" ca="1" si="0"/>
        <v>0.16421082373144896</v>
      </c>
      <c r="V5" s="11">
        <f t="shared" ca="1" si="0"/>
        <v>-1.8825756960600635</v>
      </c>
      <c r="W5" s="11">
        <f t="shared" ca="1" si="0"/>
        <v>1.1553504657952596</v>
      </c>
      <c r="X5" s="11">
        <f t="shared" ca="1" si="0"/>
        <v>-1.1888523114208613</v>
      </c>
      <c r="Y5" s="11">
        <f t="shared" ca="1" si="0"/>
        <v>0.82895859872941502</v>
      </c>
      <c r="Z5" s="11">
        <f t="shared" ca="1" si="0"/>
        <v>0.31744278897890432</v>
      </c>
      <c r="AA5" s="11">
        <f t="shared" ca="1" si="0"/>
        <v>-0.1593421890613933</v>
      </c>
      <c r="AB5" s="11">
        <f t="shared" ca="1" si="0"/>
        <v>-1.0482396822107454</v>
      </c>
      <c r="AC5" s="11">
        <f t="shared" ca="1" si="0"/>
        <v>0.83092037686428832</v>
      </c>
      <c r="AD5" s="11">
        <f t="shared" ca="1" si="0"/>
        <v>2.2296146227442346</v>
      </c>
      <c r="AE5" s="11">
        <f t="shared" ca="1" si="0"/>
        <v>1.1915181469703664</v>
      </c>
      <c r="AF5" s="11">
        <f t="shared" ca="1" si="0"/>
        <v>-0.67489148512034958</v>
      </c>
      <c r="AG5" s="11">
        <f t="shared" ca="1" si="0"/>
        <v>-1.8223422226936585</v>
      </c>
      <c r="AH5" s="11">
        <f t="shared" ca="1" si="0"/>
        <v>-0.29157585592847157</v>
      </c>
      <c r="AI5" s="11">
        <f t="shared" ca="1" si="0"/>
        <v>1.8510878355787965</v>
      </c>
      <c r="AJ5" s="11">
        <f t="shared" ca="1" si="0"/>
        <v>1.0999334968844661</v>
      </c>
      <c r="AK5" s="11">
        <f t="shared" ca="1" si="0"/>
        <v>-0.19892596951244784</v>
      </c>
      <c r="AL5" s="11">
        <f t="shared" ca="1" si="0"/>
        <v>-0.40067557770472451</v>
      </c>
      <c r="AM5" s="11">
        <f t="shared" ca="1" si="0"/>
        <v>0.8822227094481836</v>
      </c>
      <c r="AN5" s="11">
        <f t="shared" ca="1" si="0"/>
        <v>2.438092312483243</v>
      </c>
      <c r="AO5" s="11">
        <f t="shared" ca="1" si="0"/>
        <v>-0.17188507454555879</v>
      </c>
      <c r="AP5" s="11">
        <f t="shared" ca="1" si="0"/>
        <v>-0.60498329404218554</v>
      </c>
      <c r="AQ5" s="11">
        <f t="shared" ca="1" si="0"/>
        <v>1.1324011065899202</v>
      </c>
      <c r="AR5" s="11">
        <f t="shared" ca="1" si="0"/>
        <v>-0.30682801181204422</v>
      </c>
      <c r="AS5" s="11">
        <f t="shared" ca="1" si="0"/>
        <v>-0.33956634112038508</v>
      </c>
      <c r="AT5" s="11">
        <f t="shared" ca="1" si="0"/>
        <v>0.38850270516052277</v>
      </c>
      <c r="AU5" s="11">
        <f t="shared" ca="1" si="0"/>
        <v>0.72264328502960851</v>
      </c>
      <c r="AV5" s="11">
        <f t="shared" ca="1" si="0"/>
        <v>0.42573392048231529</v>
      </c>
      <c r="AW5" s="11">
        <f t="shared" ca="1" si="0"/>
        <v>1.3745906000531045</v>
      </c>
      <c r="AX5" s="11">
        <f t="shared" ca="1" si="0"/>
        <v>-2.0666071678402282</v>
      </c>
      <c r="AY5" s="11">
        <f t="shared" ca="1" si="0"/>
        <v>1.7428766382037888</v>
      </c>
      <c r="AZ5" s="11">
        <f t="shared" ca="1" si="0"/>
        <v>0.24062884533478424</v>
      </c>
      <c r="BA5" s="11">
        <f t="shared" ca="1" si="0"/>
        <v>0.12286180730508817</v>
      </c>
      <c r="BB5" s="11">
        <f t="shared" ca="1" si="0"/>
        <v>0.1470402906880513</v>
      </c>
      <c r="BC5" s="11">
        <f t="shared" ca="1" si="0"/>
        <v>-1.4500132244489068</v>
      </c>
      <c r="BD5" s="11">
        <f t="shared" ca="1" si="0"/>
        <v>1.36415800083204</v>
      </c>
      <c r="BE5" s="11">
        <f t="shared" ca="1" si="0"/>
        <v>-0.7352066434563056</v>
      </c>
      <c r="BF5" s="11">
        <f t="shared" ca="1" si="0"/>
        <v>-0.48134284934612015</v>
      </c>
      <c r="BG5" s="11">
        <f t="shared" ca="1" si="0"/>
        <v>0.28715763354634105</v>
      </c>
      <c r="BH5" s="11">
        <f t="shared" ca="1" si="0"/>
        <v>2.3654263376606597</v>
      </c>
      <c r="BI5" s="11">
        <f t="shared" ca="1" si="0"/>
        <v>0.21222503501002726</v>
      </c>
      <c r="BJ5" s="11">
        <f t="shared" ca="1" si="0"/>
        <v>0.48592224535459605</v>
      </c>
      <c r="BK5" s="11">
        <f t="shared" ca="1" si="0"/>
        <v>0.22855024191796547</v>
      </c>
      <c r="BL5" s="11">
        <f t="shared" ca="1" si="0"/>
        <v>1.7539669557320443</v>
      </c>
      <c r="BM5" s="11">
        <f t="shared" ca="1" si="0"/>
        <v>0.50986677317658802</v>
      </c>
      <c r="BN5" s="11">
        <f t="shared" ca="1" si="0"/>
        <v>-0.54680189678848579</v>
      </c>
      <c r="BO5" s="11">
        <f t="shared" ca="1" si="0"/>
        <v>-1.4094173311714315</v>
      </c>
      <c r="BP5" s="11">
        <f t="shared" ca="1" si="0"/>
        <v>0.3816423863411712</v>
      </c>
      <c r="BQ5" s="11">
        <f t="shared" ref="BQ5:EB5" ca="1" si="1">NORMINV(RAND(),0,1)</f>
        <v>0.53697702109096435</v>
      </c>
      <c r="BR5" s="11">
        <f t="shared" ca="1" si="1"/>
        <v>-0.14669801769064406</v>
      </c>
      <c r="BS5" s="11">
        <f t="shared" ca="1" si="1"/>
        <v>-0.71732268310298908</v>
      </c>
      <c r="BT5" s="11">
        <f t="shared" ca="1" si="1"/>
        <v>-0.20932619410435072</v>
      </c>
      <c r="BU5" s="11">
        <f t="shared" ca="1" si="1"/>
        <v>-0.67312615226202355</v>
      </c>
      <c r="BV5" s="11">
        <f t="shared" ca="1" si="1"/>
        <v>-0.76755324429268779</v>
      </c>
      <c r="BW5" s="11">
        <f t="shared" ca="1" si="1"/>
        <v>-0.98254448939088412</v>
      </c>
      <c r="BX5" s="11">
        <f t="shared" ca="1" si="1"/>
        <v>0.16822293362167734</v>
      </c>
      <c r="BY5" s="11">
        <f t="shared" ca="1" si="1"/>
        <v>-0.50931655672610732</v>
      </c>
      <c r="BZ5" s="11">
        <f t="shared" ca="1" si="1"/>
        <v>-0.83276097109334635</v>
      </c>
      <c r="CA5" s="11">
        <f t="shared" ca="1" si="1"/>
        <v>1.0572292830264054</v>
      </c>
      <c r="CB5" s="11">
        <f t="shared" ca="1" si="1"/>
        <v>1.3112433699534876</v>
      </c>
      <c r="CC5" s="11">
        <f t="shared" ca="1" si="1"/>
        <v>2.8516105492338101E-2</v>
      </c>
      <c r="CD5" s="11">
        <f t="shared" ca="1" si="1"/>
        <v>-0.60264833307285071</v>
      </c>
      <c r="CE5" s="11">
        <f t="shared" ca="1" si="1"/>
        <v>-0.85516188266282755</v>
      </c>
      <c r="CF5" s="11">
        <f t="shared" ca="1" si="1"/>
        <v>-0.56217527901439168</v>
      </c>
      <c r="CG5" s="11">
        <f t="shared" ca="1" si="1"/>
        <v>-0.70270114851348797</v>
      </c>
      <c r="CH5" s="11">
        <f t="shared" ca="1" si="1"/>
        <v>2.6108920488811149</v>
      </c>
      <c r="CI5" s="11">
        <f t="shared" ca="1" si="1"/>
        <v>0.17973332078177107</v>
      </c>
      <c r="CJ5" s="11">
        <f t="shared" ca="1" si="1"/>
        <v>-0.60027748277771131</v>
      </c>
      <c r="CK5" s="11">
        <f t="shared" ca="1" si="1"/>
        <v>0.85015022949142915</v>
      </c>
      <c r="CL5" s="11">
        <f t="shared" ca="1" si="1"/>
        <v>-1.2564889428547086</v>
      </c>
      <c r="CM5" s="11">
        <f t="shared" ca="1" si="1"/>
        <v>0.53491843814008733</v>
      </c>
      <c r="CN5" s="11">
        <f t="shared" ca="1" si="1"/>
        <v>-0.75262552272511374</v>
      </c>
      <c r="CO5" s="11">
        <f t="shared" ca="1" si="1"/>
        <v>0.67285453124841488</v>
      </c>
      <c r="CP5" s="11">
        <f t="shared" ca="1" si="1"/>
        <v>-0.15831632982435501</v>
      </c>
      <c r="CQ5" s="11">
        <f t="shared" ca="1" si="1"/>
        <v>-0.30460438470654094</v>
      </c>
      <c r="CR5" s="11">
        <f t="shared" ca="1" si="1"/>
        <v>8.1362722252962677E-2</v>
      </c>
      <c r="CS5" s="11">
        <f t="shared" ca="1" si="1"/>
        <v>-1.5121457374978728</v>
      </c>
      <c r="CT5" s="11">
        <f t="shared" ca="1" si="1"/>
        <v>-1.4744613230380681</v>
      </c>
      <c r="CU5" s="11">
        <f t="shared" ca="1" si="1"/>
        <v>1.9308423548767553</v>
      </c>
      <c r="CV5" s="11">
        <f t="shared" ca="1" si="1"/>
        <v>0.82214454086978694</v>
      </c>
      <c r="CW5" s="11">
        <f t="shared" ca="1" si="1"/>
        <v>-1.8540538223180989</v>
      </c>
      <c r="CX5" s="11">
        <f t="shared" ca="1" si="1"/>
        <v>7.9871363891211217E-2</v>
      </c>
      <c r="CY5" s="11">
        <f t="shared" ca="1" si="1"/>
        <v>-0.35433572753857323</v>
      </c>
      <c r="CZ5" s="11">
        <f t="shared" ca="1" si="1"/>
        <v>1.393343756598711</v>
      </c>
      <c r="DA5" s="11">
        <f t="shared" ca="1" si="1"/>
        <v>0.17944316820976924</v>
      </c>
      <c r="DB5" s="11">
        <f t="shared" ca="1" si="1"/>
        <v>-1.2814269067552999</v>
      </c>
      <c r="DC5" s="11">
        <f t="shared" ca="1" si="1"/>
        <v>-0.65892896766596643</v>
      </c>
      <c r="DD5" s="11">
        <f t="shared" ca="1" si="1"/>
        <v>-0.32022112664813163</v>
      </c>
      <c r="DE5" s="11">
        <f t="shared" ca="1" si="1"/>
        <v>1.9239607730858062</v>
      </c>
      <c r="DF5" s="11">
        <f t="shared" ca="1" si="1"/>
        <v>-0.45690502434730351</v>
      </c>
      <c r="DG5" s="11">
        <f t="shared" ca="1" si="1"/>
        <v>0.15910698383072819</v>
      </c>
      <c r="DH5" s="11">
        <f t="shared" ca="1" si="1"/>
        <v>-0.34209354614408116</v>
      </c>
      <c r="DI5" s="11">
        <f t="shared" ca="1" si="1"/>
        <v>-0.18532873061739114</v>
      </c>
      <c r="DJ5" s="11">
        <f t="shared" ca="1" si="1"/>
        <v>-1.4033803272834109</v>
      </c>
      <c r="DK5" s="11">
        <f t="shared" ca="1" si="1"/>
        <v>-0.4916733314658096</v>
      </c>
      <c r="DL5" s="11">
        <f t="shared" ca="1" si="1"/>
        <v>-1.1880577853349026</v>
      </c>
      <c r="DM5" s="11">
        <f t="shared" ca="1" si="1"/>
        <v>-0.57815171859737124</v>
      </c>
      <c r="DN5" s="11">
        <f t="shared" ca="1" si="1"/>
        <v>-0.77801447180408179</v>
      </c>
      <c r="DO5" s="11">
        <f t="shared" ca="1" si="1"/>
        <v>0.29188708480375181</v>
      </c>
      <c r="DP5" s="11">
        <f t="shared" ca="1" si="1"/>
        <v>0.78010262204146374</v>
      </c>
      <c r="DQ5" s="11">
        <f t="shared" ca="1" si="1"/>
        <v>-0.90620529842832975</v>
      </c>
      <c r="DR5" s="11">
        <f t="shared" ca="1" si="1"/>
        <v>0.38087003890380666</v>
      </c>
      <c r="DS5" s="11">
        <f t="shared" ca="1" si="1"/>
        <v>0.28415230548415982</v>
      </c>
      <c r="DT5" s="11">
        <f t="shared" ca="1" si="1"/>
        <v>-0.5936823225655492</v>
      </c>
      <c r="DU5" s="11">
        <f t="shared" ca="1" si="1"/>
        <v>0.4170311478950266</v>
      </c>
      <c r="DV5" s="11">
        <f t="shared" ca="1" si="1"/>
        <v>-0.21192873253249683</v>
      </c>
      <c r="DW5" s="11">
        <f t="shared" ca="1" si="1"/>
        <v>-2.2221393060736574</v>
      </c>
      <c r="DX5" s="11">
        <f t="shared" ca="1" si="1"/>
        <v>1.3509294097916342</v>
      </c>
      <c r="DY5" s="11">
        <f t="shared" ca="1" si="1"/>
        <v>-0.46974264797505427</v>
      </c>
      <c r="DZ5" s="11">
        <f t="shared" ca="1" si="1"/>
        <v>-0.92695511274919484</v>
      </c>
      <c r="EA5" s="11">
        <f t="shared" ca="1" si="1"/>
        <v>-0.24305088507614647</v>
      </c>
      <c r="EB5" s="11">
        <f t="shared" ca="1" si="1"/>
        <v>-0.56163959569989208</v>
      </c>
      <c r="EC5" s="11">
        <f t="shared" ref="EC5:GN5" ca="1" si="2">NORMINV(RAND(),0,1)</f>
        <v>-1.1853738190849055</v>
      </c>
      <c r="ED5" s="11">
        <f t="shared" ca="1" si="2"/>
        <v>1.0918943746601775</v>
      </c>
      <c r="EE5" s="11">
        <f t="shared" ca="1" si="2"/>
        <v>1.4917304142188317</v>
      </c>
      <c r="EF5" s="11">
        <f t="shared" ca="1" si="2"/>
        <v>-1.0567872545687522</v>
      </c>
      <c r="EG5" s="11">
        <f t="shared" ca="1" si="2"/>
        <v>-1.2095985584559248</v>
      </c>
      <c r="EH5" s="11">
        <f t="shared" ca="1" si="2"/>
        <v>-0.59017235860920825</v>
      </c>
      <c r="EI5" s="11">
        <f t="shared" ca="1" si="2"/>
        <v>-1.4380657944852393</v>
      </c>
      <c r="EJ5" s="11">
        <f t="shared" ca="1" si="2"/>
        <v>0.49236479497626806</v>
      </c>
      <c r="EK5" s="11">
        <f t="shared" ca="1" si="2"/>
        <v>0.40433867541313351</v>
      </c>
      <c r="EL5" s="11">
        <f t="shared" ca="1" si="2"/>
        <v>0.87149642858478105</v>
      </c>
      <c r="EM5" s="11">
        <f t="shared" ca="1" si="2"/>
        <v>0.74151670094402133</v>
      </c>
      <c r="EN5" s="11">
        <f t="shared" ca="1" si="2"/>
        <v>0.17802880712502961</v>
      </c>
      <c r="EO5" s="11">
        <f t="shared" ca="1" si="2"/>
        <v>0.29533988676500444</v>
      </c>
      <c r="EP5" s="11">
        <f t="shared" ca="1" si="2"/>
        <v>-1.7162711684293432E-2</v>
      </c>
      <c r="EQ5" s="11">
        <f t="shared" ca="1" si="2"/>
        <v>-1.4541035622484064</v>
      </c>
      <c r="ER5" s="11">
        <f t="shared" ca="1" si="2"/>
        <v>-0.51151174632740726</v>
      </c>
      <c r="ES5" s="11">
        <f t="shared" ca="1" si="2"/>
        <v>-0.7093147185380575</v>
      </c>
      <c r="ET5" s="11">
        <f t="shared" ca="1" si="2"/>
        <v>1.1730430663047282</v>
      </c>
      <c r="EU5" s="11">
        <f t="shared" ca="1" si="2"/>
        <v>0.78237570064529227</v>
      </c>
      <c r="EV5" s="11">
        <f t="shared" ca="1" si="2"/>
        <v>-0.72186814330762372</v>
      </c>
      <c r="EW5" s="11">
        <f t="shared" ca="1" si="2"/>
        <v>0.31624826091019143</v>
      </c>
      <c r="EX5" s="11">
        <f t="shared" ca="1" si="2"/>
        <v>0.54736616635654389</v>
      </c>
      <c r="EY5" s="11">
        <f t="shared" ca="1" si="2"/>
        <v>0.9322130177280088</v>
      </c>
      <c r="EZ5" s="11">
        <f t="shared" ca="1" si="2"/>
        <v>2.1189060376769726</v>
      </c>
      <c r="FA5" s="11">
        <f t="shared" ca="1" si="2"/>
        <v>0.61714658335027273</v>
      </c>
      <c r="FB5" s="11">
        <f t="shared" ca="1" si="2"/>
        <v>1.0208148071208383</v>
      </c>
      <c r="FC5" s="11">
        <f t="shared" ca="1" si="2"/>
        <v>0.34445918184934399</v>
      </c>
      <c r="FD5" s="11">
        <f t="shared" ca="1" si="2"/>
        <v>-0.22200311835472292</v>
      </c>
      <c r="FE5" s="11">
        <f t="shared" ca="1" si="2"/>
        <v>-1.1892283362503195</v>
      </c>
      <c r="FF5" s="11">
        <f t="shared" ca="1" si="2"/>
        <v>0.45532744064716713</v>
      </c>
      <c r="FG5" s="11">
        <f t="shared" ca="1" si="2"/>
        <v>-0.99994850518191902</v>
      </c>
      <c r="FH5" s="11">
        <f t="shared" ca="1" si="2"/>
        <v>-0.31720212263585057</v>
      </c>
      <c r="FI5" s="11">
        <f t="shared" ca="1" si="2"/>
        <v>-1.0369625640574971</v>
      </c>
      <c r="FJ5" s="11">
        <f t="shared" ca="1" si="2"/>
        <v>-0.24805346836525549</v>
      </c>
      <c r="FK5" s="11">
        <f t="shared" ca="1" si="2"/>
        <v>-1.6303288396203528</v>
      </c>
      <c r="FL5" s="11">
        <f t="shared" ca="1" si="2"/>
        <v>-1.0304285878950066</v>
      </c>
      <c r="FM5" s="11">
        <f t="shared" ca="1" si="2"/>
        <v>0.67255805638260902</v>
      </c>
      <c r="FN5" s="11">
        <f t="shared" ca="1" si="2"/>
        <v>1.3362205951159796</v>
      </c>
      <c r="FO5" s="11">
        <f t="shared" ca="1" si="2"/>
        <v>-4.3005888047530721E-2</v>
      </c>
      <c r="FP5" s="11">
        <f t="shared" ca="1" si="2"/>
        <v>-0.20235029341362964</v>
      </c>
      <c r="FQ5" s="11">
        <f t="shared" ca="1" si="2"/>
        <v>-1.4886301392876011</v>
      </c>
      <c r="FR5" s="11">
        <f t="shared" ca="1" si="2"/>
        <v>-2.3253753283171097</v>
      </c>
      <c r="FS5" s="11">
        <f t="shared" ca="1" si="2"/>
        <v>0.6319260054152096</v>
      </c>
      <c r="FT5" s="11">
        <f t="shared" ca="1" si="2"/>
        <v>-0.87851204019260454</v>
      </c>
      <c r="FU5" s="11">
        <f t="shared" ca="1" si="2"/>
        <v>0.94243694257312982</v>
      </c>
      <c r="FV5" s="11">
        <f t="shared" ca="1" si="2"/>
        <v>0.44186715014315403</v>
      </c>
      <c r="FW5" s="11">
        <f t="shared" ca="1" si="2"/>
        <v>0.45405615249484332</v>
      </c>
      <c r="FX5" s="11">
        <f t="shared" ca="1" si="2"/>
        <v>-0.37327068730150248</v>
      </c>
      <c r="FY5" s="11">
        <f t="shared" ca="1" si="2"/>
        <v>0.62048153224036007</v>
      </c>
      <c r="FZ5" s="11">
        <f t="shared" ca="1" si="2"/>
        <v>0.87732363918493217</v>
      </c>
      <c r="GA5" s="11">
        <f t="shared" ca="1" si="2"/>
        <v>-0.5184913085235785</v>
      </c>
      <c r="GB5" s="11">
        <f t="shared" ca="1" si="2"/>
        <v>-0.85345930761488487</v>
      </c>
      <c r="GC5" s="11">
        <f t="shared" ca="1" si="2"/>
        <v>0.33588107577727122</v>
      </c>
      <c r="GD5" s="11">
        <f t="shared" ca="1" si="2"/>
        <v>0.64165907444079839</v>
      </c>
      <c r="GE5" s="11">
        <f t="shared" ca="1" si="2"/>
        <v>-1.089464351747842</v>
      </c>
      <c r="GF5" s="11">
        <f t="shared" ca="1" si="2"/>
        <v>-3.4076854724832434E-2</v>
      </c>
      <c r="GG5" s="11">
        <f t="shared" ca="1" si="2"/>
        <v>-0.53323765690126979</v>
      </c>
      <c r="GH5" s="11">
        <f t="shared" ca="1" si="2"/>
        <v>0.22471589277207449</v>
      </c>
      <c r="GI5" s="11">
        <f t="shared" ca="1" si="2"/>
        <v>-0.41907817466790109</v>
      </c>
      <c r="GJ5" s="11">
        <f t="shared" ca="1" si="2"/>
        <v>-1.0823503355261517</v>
      </c>
      <c r="GK5" s="11">
        <f t="shared" ca="1" si="2"/>
        <v>-0.10134688700114089</v>
      </c>
      <c r="GL5" s="11">
        <f t="shared" ca="1" si="2"/>
        <v>0.19164153403082118</v>
      </c>
      <c r="GM5" s="11">
        <f t="shared" ca="1" si="2"/>
        <v>1.1012507399961482</v>
      </c>
      <c r="GN5" s="11">
        <f t="shared" ca="1" si="2"/>
        <v>0.41065164619547234</v>
      </c>
      <c r="GO5" s="11">
        <f t="shared" ref="GO5:HB5" ca="1" si="3">NORMINV(RAND(),0,1)</f>
        <v>4.3544217171880714E-2</v>
      </c>
      <c r="GP5" s="11">
        <f t="shared" ca="1" si="3"/>
        <v>-0.13790805443653803</v>
      </c>
      <c r="GQ5" s="11">
        <f t="shared" ca="1" si="3"/>
        <v>0.49939474855855459</v>
      </c>
      <c r="GR5" s="11">
        <f t="shared" ca="1" si="3"/>
        <v>-2.0002853842171948</v>
      </c>
      <c r="GS5" s="11">
        <f t="shared" ca="1" si="3"/>
        <v>0.32185348636028888</v>
      </c>
      <c r="GT5" s="11">
        <f t="shared" ca="1" si="3"/>
        <v>1.4084769579541354</v>
      </c>
      <c r="GU5" s="11">
        <f t="shared" ca="1" si="3"/>
        <v>-2.7681925252030481</v>
      </c>
      <c r="GV5" s="11">
        <f t="shared" ca="1" si="3"/>
        <v>-1.3028099230170355E-3</v>
      </c>
      <c r="GW5" s="11">
        <f t="shared" ca="1" si="3"/>
        <v>-1.1178284483543925</v>
      </c>
      <c r="GX5" s="11">
        <f t="shared" ca="1" si="3"/>
        <v>0.73117782247647445</v>
      </c>
      <c r="GY5" s="11">
        <f t="shared" ca="1" si="3"/>
        <v>-1.2251524472618707</v>
      </c>
      <c r="GZ5" s="11">
        <f t="shared" ca="1" si="3"/>
        <v>-2.0257508595519509</v>
      </c>
      <c r="HA5" s="11">
        <f t="shared" ca="1" si="3"/>
        <v>0.34558317377985792</v>
      </c>
      <c r="HB5" s="11">
        <f t="shared" ca="1" si="3"/>
        <v>0.21601707498208439</v>
      </c>
    </row>
    <row r="6" spans="1:210">
      <c r="A6" s="2" t="s">
        <v>65</v>
      </c>
      <c r="B6" s="2"/>
      <c r="C6" s="2"/>
      <c r="D6" s="11">
        <f>$B$2</f>
        <v>100</v>
      </c>
      <c r="E6" s="11">
        <f ca="1">D6+E$5</f>
        <v>99.64600634109857</v>
      </c>
      <c r="F6" s="11">
        <f t="shared" ref="F6:BQ6" ca="1" si="4">E6+F5</f>
        <v>99.467848841681018</v>
      </c>
      <c r="G6" s="11">
        <f t="shared" ca="1" si="4"/>
        <v>98.355994944469757</v>
      </c>
      <c r="H6" s="11">
        <f t="shared" ca="1" si="4"/>
        <v>98.959884257811296</v>
      </c>
      <c r="I6" s="11">
        <f t="shared" ca="1" si="4"/>
        <v>99.863787676785279</v>
      </c>
      <c r="J6" s="11">
        <f t="shared" ca="1" si="4"/>
        <v>99.044551981805341</v>
      </c>
      <c r="K6" s="11">
        <f t="shared" ca="1" si="4"/>
        <v>100.0822954515468</v>
      </c>
      <c r="L6" s="11">
        <f t="shared" ca="1" si="4"/>
        <v>99.325137681245579</v>
      </c>
      <c r="M6" s="11">
        <f t="shared" ca="1" si="4"/>
        <v>101.19865150881321</v>
      </c>
      <c r="N6" s="11">
        <f t="shared" ca="1" si="4"/>
        <v>102.50260522507565</v>
      </c>
      <c r="O6" s="11">
        <f t="shared" ca="1" si="4"/>
        <v>101.03076974650726</v>
      </c>
      <c r="P6" s="11">
        <f t="shared" ca="1" si="4"/>
        <v>101.03392536851871</v>
      </c>
      <c r="Q6" s="11">
        <f t="shared" ca="1" si="4"/>
        <v>101.6093830580473</v>
      </c>
      <c r="R6" s="11">
        <f t="shared" ca="1" si="4"/>
        <v>101.61294603937344</v>
      </c>
      <c r="S6" s="11">
        <f t="shared" ca="1" si="4"/>
        <v>101.53155613606445</v>
      </c>
      <c r="T6" s="11">
        <f t="shared" ca="1" si="4"/>
        <v>101.56541338003318</v>
      </c>
      <c r="U6" s="11">
        <f t="shared" ca="1" si="4"/>
        <v>101.72962420376463</v>
      </c>
      <c r="V6" s="11">
        <f t="shared" ca="1" si="4"/>
        <v>99.847048507704571</v>
      </c>
      <c r="W6" s="11">
        <f t="shared" ca="1" si="4"/>
        <v>101.00239897349984</v>
      </c>
      <c r="X6" s="11">
        <f t="shared" ca="1" si="4"/>
        <v>99.813546662078977</v>
      </c>
      <c r="Y6" s="11">
        <f t="shared" ca="1" si="4"/>
        <v>100.64250526080839</v>
      </c>
      <c r="Z6" s="11">
        <f t="shared" ca="1" si="4"/>
        <v>100.9599480497873</v>
      </c>
      <c r="AA6" s="11">
        <f t="shared" ca="1" si="4"/>
        <v>100.80060586072591</v>
      </c>
      <c r="AB6" s="11">
        <f t="shared" ca="1" si="4"/>
        <v>99.75236617851516</v>
      </c>
      <c r="AC6" s="11">
        <f t="shared" ca="1" si="4"/>
        <v>100.58328655537944</v>
      </c>
      <c r="AD6" s="11">
        <f t="shared" ca="1" si="4"/>
        <v>102.81290117812368</v>
      </c>
      <c r="AE6" s="11">
        <f t="shared" ca="1" si="4"/>
        <v>104.00441932509405</v>
      </c>
      <c r="AF6" s="11">
        <f t="shared" ca="1" si="4"/>
        <v>103.32952783997369</v>
      </c>
      <c r="AG6" s="11">
        <f t="shared" ca="1" si="4"/>
        <v>101.50718561728003</v>
      </c>
      <c r="AH6" s="11">
        <f t="shared" ca="1" si="4"/>
        <v>101.21560976135156</v>
      </c>
      <c r="AI6" s="11">
        <f t="shared" ca="1" si="4"/>
        <v>103.06669759693035</v>
      </c>
      <c r="AJ6" s="11">
        <f t="shared" ca="1" si="4"/>
        <v>104.16663109381481</v>
      </c>
      <c r="AK6" s="11">
        <f t="shared" ca="1" si="4"/>
        <v>103.96770512430237</v>
      </c>
      <c r="AL6" s="11">
        <f t="shared" ca="1" si="4"/>
        <v>103.56702954659765</v>
      </c>
      <c r="AM6" s="11">
        <f t="shared" ca="1" si="4"/>
        <v>104.44925225604584</v>
      </c>
      <c r="AN6" s="11">
        <f t="shared" ca="1" si="4"/>
        <v>106.88734456852909</v>
      </c>
      <c r="AO6" s="11">
        <f t="shared" ca="1" si="4"/>
        <v>106.71545949398353</v>
      </c>
      <c r="AP6" s="11">
        <f t="shared" ca="1" si="4"/>
        <v>106.11047619994135</v>
      </c>
      <c r="AQ6" s="11">
        <f t="shared" ca="1" si="4"/>
        <v>107.24287730653127</v>
      </c>
      <c r="AR6" s="11">
        <f t="shared" ca="1" si="4"/>
        <v>106.93604929471923</v>
      </c>
      <c r="AS6" s="11">
        <f t="shared" ca="1" si="4"/>
        <v>106.59648295359884</v>
      </c>
      <c r="AT6" s="11">
        <f t="shared" ca="1" si="4"/>
        <v>106.98498565875936</v>
      </c>
      <c r="AU6" s="11">
        <f t="shared" ca="1" si="4"/>
        <v>107.70762894378896</v>
      </c>
      <c r="AV6" s="11">
        <f t="shared" ca="1" si="4"/>
        <v>108.13336286427128</v>
      </c>
      <c r="AW6" s="11">
        <f t="shared" ca="1" si="4"/>
        <v>109.50795346432439</v>
      </c>
      <c r="AX6" s="11">
        <f t="shared" ca="1" si="4"/>
        <v>107.44134629648416</v>
      </c>
      <c r="AY6" s="11">
        <f t="shared" ca="1" si="4"/>
        <v>109.18422293468794</v>
      </c>
      <c r="AZ6" s="11">
        <f t="shared" ca="1" si="4"/>
        <v>109.42485178002272</v>
      </c>
      <c r="BA6" s="11">
        <f t="shared" ca="1" si="4"/>
        <v>109.54771358732781</v>
      </c>
      <c r="BB6" s="11">
        <f t="shared" ca="1" si="4"/>
        <v>109.69475387801586</v>
      </c>
      <c r="BC6" s="11">
        <f t="shared" ca="1" si="4"/>
        <v>108.24474065356695</v>
      </c>
      <c r="BD6" s="11">
        <f t="shared" ca="1" si="4"/>
        <v>109.60889865439898</v>
      </c>
      <c r="BE6" s="11">
        <f t="shared" ca="1" si="4"/>
        <v>108.87369201094268</v>
      </c>
      <c r="BF6" s="11">
        <f t="shared" ca="1" si="4"/>
        <v>108.39234916159656</v>
      </c>
      <c r="BG6" s="11">
        <f t="shared" ca="1" si="4"/>
        <v>108.6795067951429</v>
      </c>
      <c r="BH6" s="11">
        <f t="shared" ca="1" si="4"/>
        <v>111.04493313280356</v>
      </c>
      <c r="BI6" s="11">
        <f t="shared" ca="1" si="4"/>
        <v>111.25715816781359</v>
      </c>
      <c r="BJ6" s="11">
        <f t="shared" ca="1" si="4"/>
        <v>111.74308041316819</v>
      </c>
      <c r="BK6" s="11">
        <f t="shared" ca="1" si="4"/>
        <v>111.97163065508616</v>
      </c>
      <c r="BL6" s="11">
        <f t="shared" ca="1" si="4"/>
        <v>113.7255976108182</v>
      </c>
      <c r="BM6" s="11">
        <f t="shared" ca="1" si="4"/>
        <v>114.23546438399478</v>
      </c>
      <c r="BN6" s="11">
        <f t="shared" ca="1" si="4"/>
        <v>113.6886624872063</v>
      </c>
      <c r="BO6" s="11">
        <f t="shared" ca="1" si="4"/>
        <v>112.27924515603488</v>
      </c>
      <c r="BP6" s="11">
        <f t="shared" ca="1" si="4"/>
        <v>112.66088754237605</v>
      </c>
      <c r="BQ6" s="11">
        <f t="shared" ca="1" si="4"/>
        <v>113.19786456346701</v>
      </c>
      <c r="BR6" s="11">
        <f t="shared" ref="BR6:EC6" ca="1" si="5">BQ6+BR5</f>
        <v>113.05116654577637</v>
      </c>
      <c r="BS6" s="11">
        <f t="shared" ca="1" si="5"/>
        <v>112.33384386267338</v>
      </c>
      <c r="BT6" s="11">
        <f t="shared" ca="1" si="5"/>
        <v>112.12451766856903</v>
      </c>
      <c r="BU6" s="11">
        <f t="shared" ca="1" si="5"/>
        <v>111.451391516307</v>
      </c>
      <c r="BV6" s="11">
        <f t="shared" ca="1" si="5"/>
        <v>110.68383827201431</v>
      </c>
      <c r="BW6" s="11">
        <f t="shared" ca="1" si="5"/>
        <v>109.70129378262342</v>
      </c>
      <c r="BX6" s="11">
        <f t="shared" ca="1" si="5"/>
        <v>109.8695167162451</v>
      </c>
      <c r="BY6" s="11">
        <f t="shared" ca="1" si="5"/>
        <v>109.360200159519</v>
      </c>
      <c r="BZ6" s="11">
        <f t="shared" ca="1" si="5"/>
        <v>108.52743918842565</v>
      </c>
      <c r="CA6" s="11">
        <f t="shared" ca="1" si="5"/>
        <v>109.58466847145205</v>
      </c>
      <c r="CB6" s="11">
        <f t="shared" ca="1" si="5"/>
        <v>110.89591184140554</v>
      </c>
      <c r="CC6" s="11">
        <f t="shared" ca="1" si="5"/>
        <v>110.92442794689788</v>
      </c>
      <c r="CD6" s="11">
        <f t="shared" ca="1" si="5"/>
        <v>110.32177961382503</v>
      </c>
      <c r="CE6" s="11">
        <f t="shared" ca="1" si="5"/>
        <v>109.4666177311622</v>
      </c>
      <c r="CF6" s="11">
        <f t="shared" ca="1" si="5"/>
        <v>108.9044424521478</v>
      </c>
      <c r="CG6" s="11">
        <f t="shared" ca="1" si="5"/>
        <v>108.20174130363432</v>
      </c>
      <c r="CH6" s="11">
        <f t="shared" ca="1" si="5"/>
        <v>110.81263335251543</v>
      </c>
      <c r="CI6" s="11">
        <f t="shared" ca="1" si="5"/>
        <v>110.9923666732972</v>
      </c>
      <c r="CJ6" s="11">
        <f t="shared" ca="1" si="5"/>
        <v>110.39208919051948</v>
      </c>
      <c r="CK6" s="11">
        <f t="shared" ca="1" si="5"/>
        <v>111.24223942001092</v>
      </c>
      <c r="CL6" s="11">
        <f t="shared" ca="1" si="5"/>
        <v>109.98575047715622</v>
      </c>
      <c r="CM6" s="11">
        <f t="shared" ca="1" si="5"/>
        <v>110.5206689152963</v>
      </c>
      <c r="CN6" s="11">
        <f t="shared" ca="1" si="5"/>
        <v>109.76804339257119</v>
      </c>
      <c r="CO6" s="11">
        <f t="shared" ca="1" si="5"/>
        <v>110.44089792381961</v>
      </c>
      <c r="CP6" s="11">
        <f t="shared" ca="1" si="5"/>
        <v>110.28258159399525</v>
      </c>
      <c r="CQ6" s="11">
        <f t="shared" ca="1" si="5"/>
        <v>109.97797720928871</v>
      </c>
      <c r="CR6" s="11">
        <f t="shared" ca="1" si="5"/>
        <v>110.05933993154167</v>
      </c>
      <c r="CS6" s="11">
        <f t="shared" ca="1" si="5"/>
        <v>108.5471941940438</v>
      </c>
      <c r="CT6" s="11">
        <f t="shared" ca="1" si="5"/>
        <v>107.07273287100573</v>
      </c>
      <c r="CU6" s="11">
        <f t="shared" ca="1" si="5"/>
        <v>109.00357522588249</v>
      </c>
      <c r="CV6" s="11">
        <f t="shared" ca="1" si="5"/>
        <v>109.82571976675227</v>
      </c>
      <c r="CW6" s="11">
        <f t="shared" ca="1" si="5"/>
        <v>107.97166594443418</v>
      </c>
      <c r="CX6" s="11">
        <f t="shared" ca="1" si="5"/>
        <v>108.05153730832539</v>
      </c>
      <c r="CY6" s="11">
        <f t="shared" ca="1" si="5"/>
        <v>107.69720158078682</v>
      </c>
      <c r="CZ6" s="11">
        <f t="shared" ca="1" si="5"/>
        <v>109.09054533738554</v>
      </c>
      <c r="DA6" s="11">
        <f t="shared" ca="1" si="5"/>
        <v>109.26998850559531</v>
      </c>
      <c r="DB6" s="11">
        <f t="shared" ca="1" si="5"/>
        <v>107.98856159884001</v>
      </c>
      <c r="DC6" s="11">
        <f t="shared" ca="1" si="5"/>
        <v>107.32963263117404</v>
      </c>
      <c r="DD6" s="11">
        <f t="shared" ca="1" si="5"/>
        <v>107.0094115045259</v>
      </c>
      <c r="DE6" s="11">
        <f t="shared" ca="1" si="5"/>
        <v>108.93337227761171</v>
      </c>
      <c r="DF6" s="11">
        <f t="shared" ca="1" si="5"/>
        <v>108.4764672532644</v>
      </c>
      <c r="DG6" s="11">
        <f t="shared" ca="1" si="5"/>
        <v>108.63557423709513</v>
      </c>
      <c r="DH6" s="11">
        <f t="shared" ca="1" si="5"/>
        <v>108.29348069095104</v>
      </c>
      <c r="DI6" s="11">
        <f t="shared" ca="1" si="5"/>
        <v>108.10815196033366</v>
      </c>
      <c r="DJ6" s="11">
        <f t="shared" ca="1" si="5"/>
        <v>106.70477163305024</v>
      </c>
      <c r="DK6" s="11">
        <f t="shared" ca="1" si="5"/>
        <v>106.21309830158444</v>
      </c>
      <c r="DL6" s="11">
        <f t="shared" ca="1" si="5"/>
        <v>105.02504051624953</v>
      </c>
      <c r="DM6" s="11">
        <f t="shared" ca="1" si="5"/>
        <v>104.44688879765216</v>
      </c>
      <c r="DN6" s="11">
        <f t="shared" ca="1" si="5"/>
        <v>103.66887432584808</v>
      </c>
      <c r="DO6" s="11">
        <f t="shared" ca="1" si="5"/>
        <v>103.96076141065183</v>
      </c>
      <c r="DP6" s="11">
        <f t="shared" ca="1" si="5"/>
        <v>104.7408640326933</v>
      </c>
      <c r="DQ6" s="11">
        <f t="shared" ca="1" si="5"/>
        <v>103.83465873426496</v>
      </c>
      <c r="DR6" s="11">
        <f t="shared" ca="1" si="5"/>
        <v>104.21552877316877</v>
      </c>
      <c r="DS6" s="11">
        <f t="shared" ca="1" si="5"/>
        <v>104.49968107865293</v>
      </c>
      <c r="DT6" s="11">
        <f t="shared" ca="1" si="5"/>
        <v>103.90599875608737</v>
      </c>
      <c r="DU6" s="11">
        <f t="shared" ca="1" si="5"/>
        <v>104.3230299039824</v>
      </c>
      <c r="DV6" s="11">
        <f t="shared" ca="1" si="5"/>
        <v>104.1111011714499</v>
      </c>
      <c r="DW6" s="11">
        <f t="shared" ca="1" si="5"/>
        <v>101.88896186537625</v>
      </c>
      <c r="DX6" s="11">
        <f t="shared" ca="1" si="5"/>
        <v>103.23989127516788</v>
      </c>
      <c r="DY6" s="11">
        <f t="shared" ca="1" si="5"/>
        <v>102.77014862719282</v>
      </c>
      <c r="DZ6" s="11">
        <f t="shared" ca="1" si="5"/>
        <v>101.84319351444363</v>
      </c>
      <c r="EA6" s="11">
        <f t="shared" ca="1" si="5"/>
        <v>101.60014262936748</v>
      </c>
      <c r="EB6" s="11">
        <f t="shared" ca="1" si="5"/>
        <v>101.0385030336676</v>
      </c>
      <c r="EC6" s="11">
        <f t="shared" ca="1" si="5"/>
        <v>99.853129214582694</v>
      </c>
      <c r="ED6" s="11">
        <f t="shared" ref="ED6:GO6" ca="1" si="6">EC6+ED5</f>
        <v>100.94502358924287</v>
      </c>
      <c r="EE6" s="11">
        <f t="shared" ca="1" si="6"/>
        <v>102.4367540034617</v>
      </c>
      <c r="EF6" s="11">
        <f t="shared" ca="1" si="6"/>
        <v>101.37996674889295</v>
      </c>
      <c r="EG6" s="11">
        <f t="shared" ca="1" si="6"/>
        <v>100.17036819043703</v>
      </c>
      <c r="EH6" s="11">
        <f t="shared" ca="1" si="6"/>
        <v>99.580195831827822</v>
      </c>
      <c r="EI6" s="11">
        <f t="shared" ca="1" si="6"/>
        <v>98.142130037342582</v>
      </c>
      <c r="EJ6" s="11">
        <f t="shared" ca="1" si="6"/>
        <v>98.63449483231885</v>
      </c>
      <c r="EK6" s="11">
        <f t="shared" ca="1" si="6"/>
        <v>99.038833507731979</v>
      </c>
      <c r="EL6" s="11">
        <f t="shared" ca="1" si="6"/>
        <v>99.910329936316757</v>
      </c>
      <c r="EM6" s="11">
        <f t="shared" ca="1" si="6"/>
        <v>100.65184663726077</v>
      </c>
      <c r="EN6" s="11">
        <f t="shared" ca="1" si="6"/>
        <v>100.82987544438581</v>
      </c>
      <c r="EO6" s="11">
        <f t="shared" ca="1" si="6"/>
        <v>101.12521533115081</v>
      </c>
      <c r="EP6" s="11">
        <f t="shared" ca="1" si="6"/>
        <v>101.10805261946652</v>
      </c>
      <c r="EQ6" s="11">
        <f t="shared" ca="1" si="6"/>
        <v>99.653949057218114</v>
      </c>
      <c r="ER6" s="11">
        <f t="shared" ca="1" si="6"/>
        <v>99.142437310890713</v>
      </c>
      <c r="ES6" s="11">
        <f t="shared" ca="1" si="6"/>
        <v>98.43312259235266</v>
      </c>
      <c r="ET6" s="11">
        <f t="shared" ca="1" si="6"/>
        <v>99.606165658657389</v>
      </c>
      <c r="EU6" s="11">
        <f t="shared" ca="1" si="6"/>
        <v>100.38854135930268</v>
      </c>
      <c r="EV6" s="11">
        <f t="shared" ca="1" si="6"/>
        <v>99.666673215995061</v>
      </c>
      <c r="EW6" s="11">
        <f t="shared" ca="1" si="6"/>
        <v>99.982921476905247</v>
      </c>
      <c r="EX6" s="11">
        <f t="shared" ca="1" si="6"/>
        <v>100.53028764326179</v>
      </c>
      <c r="EY6" s="11">
        <f t="shared" ca="1" si="6"/>
        <v>101.46250066098979</v>
      </c>
      <c r="EZ6" s="11">
        <f t="shared" ca="1" si="6"/>
        <v>103.58140669866677</v>
      </c>
      <c r="FA6" s="11">
        <f t="shared" ca="1" si="6"/>
        <v>104.19855328201704</v>
      </c>
      <c r="FB6" s="11">
        <f t="shared" ca="1" si="6"/>
        <v>105.21936808913789</v>
      </c>
      <c r="FC6" s="11">
        <f t="shared" ca="1" si="6"/>
        <v>105.56382727098723</v>
      </c>
      <c r="FD6" s="11">
        <f t="shared" ca="1" si="6"/>
        <v>105.34182415263251</v>
      </c>
      <c r="FE6" s="11">
        <f t="shared" ca="1" si="6"/>
        <v>104.15259581638219</v>
      </c>
      <c r="FF6" s="11">
        <f t="shared" ca="1" si="6"/>
        <v>104.60792325702936</v>
      </c>
      <c r="FG6" s="11">
        <f t="shared" ca="1" si="6"/>
        <v>103.60797475184744</v>
      </c>
      <c r="FH6" s="11">
        <f t="shared" ca="1" si="6"/>
        <v>103.29077262921159</v>
      </c>
      <c r="FI6" s="11">
        <f t="shared" ca="1" si="6"/>
        <v>102.25381006515408</v>
      </c>
      <c r="FJ6" s="11">
        <f t="shared" ca="1" si="6"/>
        <v>102.00575659678883</v>
      </c>
      <c r="FK6" s="11">
        <f t="shared" ca="1" si="6"/>
        <v>100.37542775716848</v>
      </c>
      <c r="FL6" s="11">
        <f t="shared" ca="1" si="6"/>
        <v>99.344999169273478</v>
      </c>
      <c r="FM6" s="11">
        <f t="shared" ca="1" si="6"/>
        <v>100.01755722565609</v>
      </c>
      <c r="FN6" s="11">
        <f t="shared" ca="1" si="6"/>
        <v>101.35377782077207</v>
      </c>
      <c r="FO6" s="11">
        <f t="shared" ca="1" si="6"/>
        <v>101.31077193272453</v>
      </c>
      <c r="FP6" s="11">
        <f t="shared" ca="1" si="6"/>
        <v>101.1084216393109</v>
      </c>
      <c r="FQ6" s="11">
        <f t="shared" ca="1" si="6"/>
        <v>99.619791500023297</v>
      </c>
      <c r="FR6" s="11">
        <f t="shared" ca="1" si="6"/>
        <v>97.294416171706189</v>
      </c>
      <c r="FS6" s="11">
        <f t="shared" ca="1" si="6"/>
        <v>97.926342177121398</v>
      </c>
      <c r="FT6" s="11">
        <f t="shared" ca="1" si="6"/>
        <v>97.047830136928795</v>
      </c>
      <c r="FU6" s="11">
        <f t="shared" ca="1" si="6"/>
        <v>97.990267079501919</v>
      </c>
      <c r="FV6" s="11">
        <f t="shared" ca="1" si="6"/>
        <v>98.432134229645072</v>
      </c>
      <c r="FW6" s="11">
        <f t="shared" ca="1" si="6"/>
        <v>98.886190382139915</v>
      </c>
      <c r="FX6" s="11">
        <f t="shared" ca="1" si="6"/>
        <v>98.512919694838416</v>
      </c>
      <c r="FY6" s="11">
        <f t="shared" ca="1" si="6"/>
        <v>99.133401227078778</v>
      </c>
      <c r="FZ6" s="11">
        <f t="shared" ca="1" si="6"/>
        <v>100.01072486626371</v>
      </c>
      <c r="GA6" s="11">
        <f t="shared" ca="1" si="6"/>
        <v>99.492233557740136</v>
      </c>
      <c r="GB6" s="11">
        <f t="shared" ca="1" si="6"/>
        <v>98.638774250125252</v>
      </c>
      <c r="GC6" s="11">
        <f t="shared" ca="1" si="6"/>
        <v>98.974655325902518</v>
      </c>
      <c r="GD6" s="11">
        <f t="shared" ca="1" si="6"/>
        <v>99.616314400343313</v>
      </c>
      <c r="GE6" s="11">
        <f t="shared" ca="1" si="6"/>
        <v>98.526850048595477</v>
      </c>
      <c r="GF6" s="11">
        <f t="shared" ca="1" si="6"/>
        <v>98.492773193870647</v>
      </c>
      <c r="GG6" s="11">
        <f t="shared" ca="1" si="6"/>
        <v>97.959535536969383</v>
      </c>
      <c r="GH6" s="11">
        <f t="shared" ca="1" si="6"/>
        <v>98.184251429741451</v>
      </c>
      <c r="GI6" s="11">
        <f t="shared" ca="1" si="6"/>
        <v>97.765173255073549</v>
      </c>
      <c r="GJ6" s="11">
        <f t="shared" ca="1" si="6"/>
        <v>96.682822919547391</v>
      </c>
      <c r="GK6" s="11">
        <f t="shared" ca="1" si="6"/>
        <v>96.581476032546249</v>
      </c>
      <c r="GL6" s="11">
        <f t="shared" ca="1" si="6"/>
        <v>96.773117566577071</v>
      </c>
      <c r="GM6" s="11">
        <f t="shared" ca="1" si="6"/>
        <v>97.874368306573217</v>
      </c>
      <c r="GN6" s="11">
        <f t="shared" ca="1" si="6"/>
        <v>98.285019952768693</v>
      </c>
      <c r="GO6" s="11">
        <f t="shared" ca="1" si="6"/>
        <v>98.328564169940577</v>
      </c>
      <c r="GP6" s="11">
        <f t="shared" ref="GP6:HB6" ca="1" si="7">GO6+GP5</f>
        <v>98.190656115504041</v>
      </c>
      <c r="GQ6" s="11">
        <f t="shared" ca="1" si="7"/>
        <v>98.690050864062599</v>
      </c>
      <c r="GR6" s="11">
        <f t="shared" ca="1" si="7"/>
        <v>96.689765479845406</v>
      </c>
      <c r="GS6" s="11">
        <f t="shared" ca="1" si="7"/>
        <v>97.011618966205688</v>
      </c>
      <c r="GT6" s="11">
        <f t="shared" ca="1" si="7"/>
        <v>98.420095924159824</v>
      </c>
      <c r="GU6" s="11">
        <f t="shared" ca="1" si="7"/>
        <v>95.651903398956776</v>
      </c>
      <c r="GV6" s="11">
        <f t="shared" ca="1" si="7"/>
        <v>95.650600589033758</v>
      </c>
      <c r="GW6" s="11">
        <f t="shared" ca="1" si="7"/>
        <v>94.53277214067937</v>
      </c>
      <c r="GX6" s="11">
        <f t="shared" ca="1" si="7"/>
        <v>95.263949963155838</v>
      </c>
      <c r="GY6" s="11">
        <f t="shared" ca="1" si="7"/>
        <v>94.038797515893961</v>
      </c>
      <c r="GZ6" s="11">
        <f t="shared" ca="1" si="7"/>
        <v>92.013046656342013</v>
      </c>
      <c r="HA6" s="11">
        <f t="shared" ca="1" si="7"/>
        <v>92.35862983012187</v>
      </c>
      <c r="HB6" s="11">
        <f t="shared" ca="1" si="7"/>
        <v>92.574646905103961</v>
      </c>
    </row>
    <row r="7" spans="1:210">
      <c r="A7" s="2" t="s">
        <v>66</v>
      </c>
      <c r="B7" s="2"/>
      <c r="C7" s="2"/>
      <c r="D7" s="11">
        <f>$B$2</f>
        <v>100</v>
      </c>
      <c r="E7" s="11">
        <f ca="1">D7*2.7182818^E5</f>
        <v>70.187942062911659</v>
      </c>
      <c r="F7" s="11">
        <f t="shared" ref="F7:BQ7" ca="1" si="8">E7*(1+F5)</f>
        <v>57.683433815719532</v>
      </c>
      <c r="G7" s="11">
        <f t="shared" ca="1" si="8"/>
        <v>-6.4521168768163921</v>
      </c>
      <c r="H7" s="11">
        <f t="shared" ca="1" si="8"/>
        <v>-10.348481307156435</v>
      </c>
      <c r="I7" s="11">
        <f t="shared" ca="1" si="8"/>
        <v>-19.70250894188344</v>
      </c>
      <c r="J7" s="11">
        <f t="shared" ca="1" si="8"/>
        <v>-3.5615103360310303</v>
      </c>
      <c r="K7" s="11">
        <f t="shared" ca="1" si="8"/>
        <v>-7.2574444296639191</v>
      </c>
      <c r="L7" s="11">
        <f t="shared" ca="1" si="8"/>
        <v>-1.7624139872146285</v>
      </c>
      <c r="M7" s="11">
        <f t="shared" ca="1" si="8"/>
        <v>-5.0643209621598375</v>
      </c>
      <c r="N7" s="11">
        <f t="shared" ca="1" si="8"/>
        <v>-11.667961101113933</v>
      </c>
      <c r="O7" s="11">
        <f t="shared" ca="1" si="8"/>
        <v>5.5053580100614852</v>
      </c>
      <c r="P7" s="11">
        <f t="shared" ca="1" si="8"/>
        <v>5.5227308389789531</v>
      </c>
      <c r="Q7" s="11">
        <f t="shared" ca="1" si="8"/>
        <v>8.7008287674661062</v>
      </c>
      <c r="R7" s="11">
        <f t="shared" ca="1" si="8"/>
        <v>8.7318296578865269</v>
      </c>
      <c r="S7" s="11">
        <f t="shared" ca="1" si="8"/>
        <v>8.0211468863205528</v>
      </c>
      <c r="T7" s="11">
        <f t="shared" ca="1" si="8"/>
        <v>8.2927208133597006</v>
      </c>
      <c r="U7" s="11">
        <f t="shared" ca="1" si="8"/>
        <v>9.654475329096428</v>
      </c>
      <c r="V7" s="11">
        <f t="shared" ca="1" si="8"/>
        <v>-8.5208052836719901</v>
      </c>
      <c r="W7" s="11">
        <f t="shared" ca="1" si="8"/>
        <v>-18.365321637113134</v>
      </c>
      <c r="X7" s="11">
        <f t="shared" ca="1" si="8"/>
        <v>3.4683334411563727</v>
      </c>
      <c r="Y7" s="11">
        <f t="shared" ca="1" si="8"/>
        <v>6.3434382704637295</v>
      </c>
      <c r="Z7" s="11">
        <f t="shared" ca="1" si="8"/>
        <v>8.3571170067552529</v>
      </c>
      <c r="AA7" s="11">
        <f t="shared" ca="1" si="8"/>
        <v>7.0254756886566723</v>
      </c>
      <c r="AB7" s="11">
        <f t="shared" ca="1" si="8"/>
        <v>-0.33890671460011534</v>
      </c>
      <c r="AC7" s="11">
        <f t="shared" ca="1" si="8"/>
        <v>-0.62051120961748096</v>
      </c>
      <c r="AD7" s="11">
        <f t="shared" ca="1" si="8"/>
        <v>-2.0040120761573297</v>
      </c>
      <c r="AE7" s="11">
        <f t="shared" ca="1" si="8"/>
        <v>-4.3918288316465484</v>
      </c>
      <c r="AF7" s="11">
        <f t="shared" ca="1" si="8"/>
        <v>-1.4278209490622396</v>
      </c>
      <c r="AG7" s="11">
        <f t="shared" ca="1" si="8"/>
        <v>1.1741574528604111</v>
      </c>
      <c r="AH7" s="11">
        <f t="shared" ca="1" si="8"/>
        <v>0.83180148854784275</v>
      </c>
      <c r="AI7" s="11">
        <f t="shared" ca="1" si="8"/>
        <v>2.3715391056150903</v>
      </c>
      <c r="AJ7" s="11">
        <f t="shared" ca="1" si="8"/>
        <v>4.9800744070525553</v>
      </c>
      <c r="AK7" s="11">
        <f t="shared" ca="1" si="8"/>
        <v>3.9894082773854969</v>
      </c>
      <c r="AL7" s="11">
        <f t="shared" ca="1" si="8"/>
        <v>2.3909498111440532</v>
      </c>
      <c r="AM7" s="11">
        <f t="shared" ca="1" si="8"/>
        <v>4.5003000316861828</v>
      </c>
      <c r="AN7" s="11">
        <f t="shared" ca="1" si="8"/>
        <v>15.472446942808359</v>
      </c>
      <c r="AO7" s="11">
        <f t="shared" ca="1" si="8"/>
        <v>12.812964246641542</v>
      </c>
      <c r="AP7" s="11">
        <f t="shared" ca="1" si="8"/>
        <v>5.0613349302635919</v>
      </c>
      <c r="AQ7" s="11">
        <f t="shared" ca="1" si="8"/>
        <v>10.7927962061163</v>
      </c>
      <c r="AR7" s="11">
        <f t="shared" ca="1" si="8"/>
        <v>7.4812640043010621</v>
      </c>
      <c r="AS7" s="11">
        <f t="shared" ca="1" si="8"/>
        <v>4.9408785594049096</v>
      </c>
      <c r="AT7" s="11">
        <f t="shared" ca="1" si="8"/>
        <v>6.8604232456033438</v>
      </c>
      <c r="AU7" s="11">
        <f t="shared" ca="1" si="8"/>
        <v>11.818062036499633</v>
      </c>
      <c r="AV7" s="11">
        <f t="shared" ca="1" si="8"/>
        <v>16.849411919801838</v>
      </c>
      <c r="AW7" s="11">
        <f t="shared" ca="1" si="8"/>
        <v>40.010455161184176</v>
      </c>
      <c r="AX7" s="11">
        <f t="shared" ca="1" si="8"/>
        <v>-42.675438263469097</v>
      </c>
      <c r="AY7" s="11">
        <f t="shared" ca="1" si="8"/>
        <v>-117.05346263797745</v>
      </c>
      <c r="AZ7" s="11">
        <f t="shared" ca="1" si="8"/>
        <v>-145.21990219499227</v>
      </c>
      <c r="BA7" s="11">
        <f t="shared" ca="1" si="8"/>
        <v>-163.06188183533718</v>
      </c>
      <c r="BB7" s="11">
        <f t="shared" ca="1" si="8"/>
        <v>-187.03854834054582</v>
      </c>
      <c r="BC7" s="11">
        <f t="shared" ca="1" si="8"/>
        <v>84.169820234971752</v>
      </c>
      <c r="BD7" s="11">
        <f t="shared" ca="1" si="8"/>
        <v>198.99075393710299</v>
      </c>
      <c r="BE7" s="11">
        <f t="shared" ca="1" si="8"/>
        <v>52.691429656165873</v>
      </c>
      <c r="BF7" s="11">
        <f t="shared" ca="1" si="8"/>
        <v>27.328786769346337</v>
      </c>
      <c r="BG7" s="11">
        <f t="shared" ca="1" si="8"/>
        <v>35.176456505724389</v>
      </c>
      <c r="BH7" s="11">
        <f t="shared" ca="1" si="8"/>
        <v>118.38377318993952</v>
      </c>
      <c r="BI7" s="11">
        <f t="shared" ca="1" si="8"/>
        <v>143.50777359979355</v>
      </c>
      <c r="BJ7" s="11">
        <f t="shared" ca="1" si="8"/>
        <v>213.24139317324426</v>
      </c>
      <c r="BK7" s="11">
        <f t="shared" ca="1" si="8"/>
        <v>261.97776516991325</v>
      </c>
      <c r="BL7" s="11">
        <f t="shared" ca="1" si="8"/>
        <v>721.4781084144704</v>
      </c>
      <c r="BM7" s="11">
        <f t="shared" ca="1" si="8"/>
        <v>1089.3358234693051</v>
      </c>
      <c r="BN7" s="11">
        <f t="shared" ca="1" si="8"/>
        <v>493.68492895664195</v>
      </c>
      <c r="BO7" s="11">
        <f t="shared" ca="1" si="8"/>
        <v>-202.12316605298614</v>
      </c>
      <c r="BP7" s="11">
        <f t="shared" ca="1" si="8"/>
        <v>-279.26193348028062</v>
      </c>
      <c r="BQ7" s="11">
        <f t="shared" ca="1" si="8"/>
        <v>-429.21917462462477</v>
      </c>
      <c r="BR7" s="11">
        <f t="shared" ref="BR7:EC7" ca="1" si="9">BQ7*(1+BR5)</f>
        <v>-366.25357255237793</v>
      </c>
      <c r="BS7" s="11">
        <f t="shared" ca="1" si="9"/>
        <v>-103.53157719305092</v>
      </c>
      <c r="BT7" s="11">
        <f t="shared" ca="1" si="9"/>
        <v>-81.859706169608771</v>
      </c>
      <c r="BU7" s="11">
        <f t="shared" ca="1" si="9"/>
        <v>-26.757797130360188</v>
      </c>
      <c r="BV7" s="11">
        <f t="shared" ca="1" si="9"/>
        <v>-6.2197631328266549</v>
      </c>
      <c r="BW7" s="11">
        <f t="shared" ca="1" si="9"/>
        <v>-0.10856914135124347</v>
      </c>
      <c r="BX7" s="11">
        <f t="shared" ca="1" si="9"/>
        <v>-0.1268329608101362</v>
      </c>
      <c r="BY7" s="11">
        <f t="shared" ca="1" si="9"/>
        <v>-6.2234833930940321E-2</v>
      </c>
      <c r="BZ7" s="11">
        <f t="shared" ca="1" si="9"/>
        <v>-1.0408093190777318E-2</v>
      </c>
      <c r="CA7" s="11">
        <f t="shared" ca="1" si="9"/>
        <v>-2.1411834092534835E-2</v>
      </c>
      <c r="CB7" s="11">
        <f t="shared" ca="1" si="9"/>
        <v>-4.9487959584915191E-2</v>
      </c>
      <c r="CC7" s="11">
        <f t="shared" ca="1" si="9"/>
        <v>-5.0899163461039204E-2</v>
      </c>
      <c r="CD7" s="11">
        <f t="shared" ca="1" si="9"/>
        <v>-2.0224867446441377E-2</v>
      </c>
      <c r="CE7" s="11">
        <f t="shared" ca="1" si="9"/>
        <v>-2.9293317243364353E-3</v>
      </c>
      <c r="CF7" s="11">
        <f t="shared" ca="1" si="9"/>
        <v>-1.2825338448818908E-3</v>
      </c>
      <c r="CG7" s="11">
        <f t="shared" ca="1" si="9"/>
        <v>-3.812958390759665E-4</v>
      </c>
      <c r="CH7" s="11">
        <f t="shared" ca="1" si="9"/>
        <v>-1.3768181135908606E-3</v>
      </c>
      <c r="CI7" s="11">
        <f t="shared" ca="1" si="9"/>
        <v>-1.6242782052590396E-3</v>
      </c>
      <c r="CJ7" s="11">
        <f t="shared" ca="1" si="9"/>
        <v>-6.4926057287544459E-4</v>
      </c>
      <c r="CK7" s="11">
        <f t="shared" ca="1" si="9"/>
        <v>-1.2012295979052406E-3</v>
      </c>
      <c r="CL7" s="11">
        <f t="shared" ca="1" si="9"/>
        <v>3.0810210969250181E-4</v>
      </c>
      <c r="CM7" s="11">
        <f t="shared" ca="1" si="9"/>
        <v>4.7291160899688077E-4</v>
      </c>
      <c r="CN7" s="11">
        <f t="shared" ca="1" si="9"/>
        <v>1.1698626207282878E-4</v>
      </c>
      <c r="CO7" s="11">
        <f t="shared" ca="1" si="9"/>
        <v>1.957009986023462E-4</v>
      </c>
      <c r="CP7" s="11">
        <f t="shared" ca="1" si="9"/>
        <v>1.647183347606615E-4</v>
      </c>
      <c r="CQ7" s="11">
        <f t="shared" ca="1" si="9"/>
        <v>1.1454440775100416E-4</v>
      </c>
      <c r="CR7" s="11">
        <f t="shared" ca="1" si="9"/>
        <v>1.2386405258447923E-4</v>
      </c>
      <c r="CS7" s="11">
        <f t="shared" ca="1" si="9"/>
        <v>-6.3436446560353413E-5</v>
      </c>
      <c r="CT7" s="11">
        <f t="shared" ca="1" si="9"/>
        <v>3.0098140363858986E-5</v>
      </c>
      <c r="CU7" s="11">
        <f t="shared" ca="1" si="9"/>
        <v>8.8212904581423589E-5</v>
      </c>
      <c r="CV7" s="11">
        <f t="shared" ca="1" si="9"/>
        <v>1.607366625173084E-4</v>
      </c>
      <c r="CW7" s="11">
        <f t="shared" ca="1" si="9"/>
        <v>-1.3727776100956154E-4</v>
      </c>
      <c r="CX7" s="11">
        <f t="shared" ca="1" si="9"/>
        <v>-1.4824232301332695E-4</v>
      </c>
      <c r="CY7" s="11">
        <f t="shared" ca="1" si="9"/>
        <v>-9.5714771636391569E-5</v>
      </c>
      <c r="CZ7" s="11">
        <f t="shared" ca="1" si="9"/>
        <v>-2.2907835111022915E-4</v>
      </c>
      <c r="DA7" s="11">
        <f t="shared" ca="1" si="9"/>
        <v>-2.701848962017186E-4</v>
      </c>
      <c r="DB7" s="11">
        <f t="shared" ca="1" si="9"/>
        <v>7.6037299590051447E-5</v>
      </c>
      <c r="DC7" s="11">
        <f t="shared" ca="1" si="9"/>
        <v>2.5934120267071034E-5</v>
      </c>
      <c r="DD7" s="11">
        <f t="shared" ca="1" si="9"/>
        <v>1.7629467056521405E-5</v>
      </c>
      <c r="DE7" s="11">
        <f t="shared" ca="1" si="9"/>
        <v>5.1547870123677076E-5</v>
      </c>
      <c r="DF7" s="11">
        <f t="shared" ca="1" si="9"/>
        <v>2.7995389269766763E-5</v>
      </c>
      <c r="DG7" s="11">
        <f t="shared" ca="1" si="9"/>
        <v>3.2449651217646486E-5</v>
      </c>
      <c r="DH7" s="11">
        <f t="shared" ca="1" si="9"/>
        <v>2.13488349614632E-5</v>
      </c>
      <c r="DI7" s="11">
        <f t="shared" ca="1" si="9"/>
        <v>1.7392282477895044E-5</v>
      </c>
      <c r="DJ7" s="11">
        <f t="shared" ca="1" si="9"/>
        <v>-7.015704598138835E-6</v>
      </c>
      <c r="DK7" s="11">
        <f t="shared" ca="1" si="9"/>
        <v>-3.5662697457919151E-6</v>
      </c>
      <c r="DL7" s="11">
        <f t="shared" ca="1" si="9"/>
        <v>6.7066479030049358E-7</v>
      </c>
      <c r="DM7" s="11">
        <f t="shared" ca="1" si="9"/>
        <v>2.8291878918551763E-7</v>
      </c>
      <c r="DN7" s="11">
        <f t="shared" ca="1" si="9"/>
        <v>6.2803876853896771E-8</v>
      </c>
      <c r="DO7" s="11">
        <f t="shared" ca="1" si="9"/>
        <v>8.1135517383154521E-8</v>
      </c>
      <c r="DP7" s="11">
        <f t="shared" ca="1" si="9"/>
        <v>1.4442954723444414E-7</v>
      </c>
      <c r="DQ7" s="11">
        <f t="shared" ca="1" si="9"/>
        <v>1.3546726280986139E-8</v>
      </c>
      <c r="DR7" s="11">
        <f t="shared" ca="1" si="9"/>
        <v>1.8706268446644551E-8</v>
      </c>
      <c r="DS7" s="11">
        <f t="shared" ca="1" si="9"/>
        <v>2.4021697752764196E-8</v>
      </c>
      <c r="DT7" s="11">
        <f t="shared" ca="1" si="9"/>
        <v>9.7604404389355147E-9</v>
      </c>
      <c r="DU7" s="11">
        <f t="shared" ca="1" si="9"/>
        <v>1.3830848119145829E-8</v>
      </c>
      <c r="DV7" s="11">
        <f t="shared" ca="1" si="9"/>
        <v>1.0899694007405786E-8</v>
      </c>
      <c r="DW7" s="11">
        <f t="shared" ca="1" si="9"/>
        <v>-1.332094447062611E-8</v>
      </c>
      <c r="DX7" s="11">
        <f t="shared" ca="1" si="9"/>
        <v>-3.1316600122196176E-8</v>
      </c>
      <c r="DY7" s="11">
        <f t="shared" ca="1" si="9"/>
        <v>-1.6605857455219836E-8</v>
      </c>
      <c r="DZ7" s="11">
        <f t="shared" ca="1" si="9"/>
        <v>-1.2129729855194752E-9</v>
      </c>
      <c r="EA7" s="11">
        <f t="shared" ca="1" si="9"/>
        <v>-9.1815882781551094E-10</v>
      </c>
      <c r="EB7" s="11">
        <f t="shared" ca="1" si="9"/>
        <v>-4.0248447497292056E-10</v>
      </c>
      <c r="EC7" s="11">
        <f t="shared" ca="1" si="9"/>
        <v>7.461008424811334E-11</v>
      </c>
      <c r="ED7" s="11">
        <f t="shared" ref="ED7:GO7" ca="1" si="10">EC7*(1+ED5)</f>
        <v>1.5607641553155021E-10</v>
      </c>
      <c r="EE7" s="11">
        <f t="shared" ca="1" si="10"/>
        <v>3.8890035152222013E-10</v>
      </c>
      <c r="EF7" s="11">
        <f t="shared" ca="1" si="10"/>
        <v>-2.208458326376954E-11</v>
      </c>
      <c r="EG7" s="11">
        <f t="shared" ca="1" si="10"/>
        <v>4.6288968161859382E-12</v>
      </c>
      <c r="EH7" s="11">
        <f t="shared" ca="1" si="10"/>
        <v>1.8970498644188282E-12</v>
      </c>
      <c r="EI7" s="11">
        <f t="shared" ca="1" si="10"/>
        <v>-8.3103265603474943E-13</v>
      </c>
      <c r="EJ7" s="11">
        <f t="shared" ca="1" si="10"/>
        <v>-1.2402038793418825E-12</v>
      </c>
      <c r="EK7" s="11">
        <f t="shared" ca="1" si="10"/>
        <v>-1.7416662731572089E-12</v>
      </c>
      <c r="EL7" s="11">
        <f t="shared" ca="1" si="10"/>
        <v>-3.2595222100002823E-12</v>
      </c>
      <c r="EM7" s="11">
        <f t="shared" ca="1" si="10"/>
        <v>-5.6765123658134571E-12</v>
      </c>
      <c r="EN7" s="11">
        <f t="shared" ca="1" si="10"/>
        <v>-6.6870950909297061E-12</v>
      </c>
      <c r="EO7" s="11">
        <f t="shared" ca="1" si="10"/>
        <v>-8.6620609978717012E-12</v>
      </c>
      <c r="EP7" s="11">
        <f t="shared" ca="1" si="10"/>
        <v>-8.5133965423734667E-12</v>
      </c>
      <c r="EQ7" s="11">
        <f t="shared" ca="1" si="10"/>
        <v>3.8659636967250578E-12</v>
      </c>
      <c r="ER7" s="11">
        <f t="shared" ca="1" si="10"/>
        <v>1.8884778549748646E-12</v>
      </c>
      <c r="ES7" s="11">
        <f t="shared" ca="1" si="10"/>
        <v>5.4895271680801393E-13</v>
      </c>
      <c r="ET7" s="11">
        <f t="shared" ca="1" si="10"/>
        <v>1.1928978949887978E-12</v>
      </c>
      <c r="EU7" s="11">
        <f t="shared" ca="1" si="10"/>
        <v>2.1261922213789526E-12</v>
      </c>
      <c r="EV7" s="11">
        <f t="shared" ca="1" si="10"/>
        <v>5.9136179021701602E-13</v>
      </c>
      <c r="EW7" s="11">
        <f t="shared" ca="1" si="10"/>
        <v>7.7837892794188486E-13</v>
      </c>
      <c r="EX7" s="11">
        <f t="shared" ca="1" si="10"/>
        <v>1.2044372177021509E-12</v>
      </c>
      <c r="EY7" s="11">
        <f t="shared" ca="1" si="10"/>
        <v>2.3272292710801994E-12</v>
      </c>
      <c r="EZ7" s="11">
        <f t="shared" ca="1" si="10"/>
        <v>7.2584094246306142E-12</v>
      </c>
      <c r="FA7" s="11">
        <f t="shared" ca="1" si="10"/>
        <v>1.1737912001598817E-11</v>
      </c>
      <c r="FB7" s="11">
        <f t="shared" ca="1" si="10"/>
        <v>2.3720146377512284E-11</v>
      </c>
      <c r="FC7" s="11">
        <f t="shared" ca="1" si="10"/>
        <v>3.1890768592056847E-11</v>
      </c>
      <c r="FD7" s="11">
        <f t="shared" ca="1" si="10"/>
        <v>2.481091851789137E-11</v>
      </c>
      <c r="FE7" s="11">
        <f t="shared" ca="1" si="10"/>
        <v>-4.6949288319828283E-12</v>
      </c>
      <c r="FF7" s="11">
        <f t="shared" ca="1" si="10"/>
        <v>-6.8326587610701636E-12</v>
      </c>
      <c r="FG7" s="11">
        <f t="shared" ca="1" si="10"/>
        <v>-3.5184651991070255E-16</v>
      </c>
      <c r="FH7" s="11">
        <f t="shared" ca="1" si="10"/>
        <v>-2.4024005695299066E-16</v>
      </c>
      <c r="FI7" s="11">
        <f t="shared" ca="1" si="10"/>
        <v>8.8798884943016666E-18</v>
      </c>
      <c r="FJ7" s="11">
        <f t="shared" ca="1" si="10"/>
        <v>6.6772013545934111E-18</v>
      </c>
      <c r="FK7" s="11">
        <f t="shared" ca="1" si="10"/>
        <v>-4.2088325817523124E-18</v>
      </c>
      <c r="FL7" s="11">
        <f t="shared" ca="1" si="10"/>
        <v>1.2806883214921769E-19</v>
      </c>
      <c r="FM7" s="11">
        <f t="shared" ca="1" si="10"/>
        <v>2.1420255698268614E-19</v>
      </c>
      <c r="FN7" s="11">
        <f t="shared" ca="1" si="10"/>
        <v>5.0042442514945554E-19</v>
      </c>
      <c r="FO7" s="11">
        <f t="shared" ca="1" si="10"/>
        <v>4.7890322834522818E-19</v>
      </c>
      <c r="FP7" s="11">
        <f t="shared" ca="1" si="10"/>
        <v>3.8199701957283678E-19</v>
      </c>
      <c r="FQ7" s="11">
        <f t="shared" ca="1" si="10"/>
        <v>-1.8665525688132374E-19</v>
      </c>
      <c r="FR7" s="11">
        <f t="shared" ca="1" si="10"/>
        <v>2.4738827237119888E-19</v>
      </c>
      <c r="FS7" s="11">
        <f t="shared" ca="1" si="10"/>
        <v>4.0371935511730048E-19</v>
      </c>
      <c r="FT7" s="11">
        <f t="shared" ca="1" si="10"/>
        <v>4.9047040787958216E-20</v>
      </c>
      <c r="FU7" s="11">
        <f t="shared" ca="1" si="10"/>
        <v>9.5270783950421148E-20</v>
      </c>
      <c r="FV7" s="11">
        <f t="shared" ca="1" si="10"/>
        <v>1.3736781374649788E-19</v>
      </c>
      <c r="FW7" s="11">
        <f t="shared" ca="1" si="10"/>
        <v>1.9974051473286098E-19</v>
      </c>
      <c r="FX7" s="11">
        <f t="shared" ca="1" si="10"/>
        <v>1.2518323551657007E-19</v>
      </c>
      <c r="FY7" s="11">
        <f t="shared" ca="1" si="10"/>
        <v>2.0285712130069734E-19</v>
      </c>
      <c r="FZ7" s="11">
        <f t="shared" ca="1" si="10"/>
        <v>3.8082846919480435E-19</v>
      </c>
      <c r="GA7" s="11">
        <f t="shared" ca="1" si="10"/>
        <v>1.8337221787895895E-19</v>
      </c>
      <c r="GB7" s="11">
        <f t="shared" ca="1" si="10"/>
        <v>2.6871491772176832E-20</v>
      </c>
      <c r="GC7" s="11">
        <f t="shared" ca="1" si="10"/>
        <v>3.5897117336355678E-20</v>
      </c>
      <c r="GD7" s="11">
        <f t="shared" ca="1" si="10"/>
        <v>5.8930828421494401E-20</v>
      </c>
      <c r="GE7" s="11">
        <f t="shared" ca="1" si="10"/>
        <v>-5.2722083626922972E-21</v>
      </c>
      <c r="GF7" s="11">
        <f t="shared" ca="1" si="10"/>
        <v>-5.0925480842377851E-21</v>
      </c>
      <c r="GG7" s="11">
        <f t="shared" ca="1" si="10"/>
        <v>-2.3770096761417784E-21</v>
      </c>
      <c r="GH7" s="11">
        <f t="shared" ca="1" si="10"/>
        <v>-2.9111615276438378E-21</v>
      </c>
      <c r="GI7" s="11">
        <f t="shared" ca="1" si="10"/>
        <v>-1.6911572684754398E-21</v>
      </c>
      <c r="GJ7" s="11">
        <f t="shared" ca="1" si="10"/>
        <v>1.3926736848644264E-22</v>
      </c>
      <c r="GK7" s="11">
        <f t="shared" ca="1" si="10"/>
        <v>1.2515305422950088E-22</v>
      </c>
      <c r="GL7" s="11">
        <f t="shared" ca="1" si="10"/>
        <v>1.4913757753068496E-22</v>
      </c>
      <c r="GM7" s="11">
        <f t="shared" ca="1" si="10"/>
        <v>3.1337544514758472E-22</v>
      </c>
      <c r="GN7" s="11">
        <f t="shared" ca="1" si="10"/>
        <v>4.4206358757467931E-22</v>
      </c>
      <c r="GO7" s="11">
        <f t="shared" ca="1" si="10"/>
        <v>4.6131290043581185E-22</v>
      </c>
      <c r="GP7" s="11">
        <f t="shared" ref="GP7:HB7" ca="1" si="11">GO7*(1+GP5)</f>
        <v>3.9769413585023266E-22</v>
      </c>
      <c r="GQ7" s="11">
        <f t="shared" ca="1" si="11"/>
        <v>5.9630049882637122E-22</v>
      </c>
      <c r="GR7" s="11">
        <f t="shared" ca="1" si="11"/>
        <v>-5.9647067357744162E-22</v>
      </c>
      <c r="GS7" s="11">
        <f t="shared" ca="1" si="11"/>
        <v>-7.88446839380011E-22</v>
      </c>
      <c r="GT7" s="11">
        <f t="shared" ca="1" si="11"/>
        <v>-1.8989560452185216E-21</v>
      </c>
      <c r="GU7" s="11">
        <f t="shared" ca="1" si="11"/>
        <v>3.3577198848445314E-21</v>
      </c>
      <c r="GV7" s="11">
        <f t="shared" ca="1" si="11"/>
        <v>3.3533454140598445E-21</v>
      </c>
      <c r="GW7" s="11">
        <f t="shared" ca="1" si="11"/>
        <v>-3.9511948693498948E-22</v>
      </c>
      <c r="GX7" s="11">
        <f t="shared" ca="1" si="11"/>
        <v>-6.8402209301013684E-22</v>
      </c>
      <c r="GY7" s="11">
        <f t="shared" ca="1" si="11"/>
        <v>1.5400924822241924E-22</v>
      </c>
      <c r="GZ7" s="11">
        <f t="shared" ca="1" si="11"/>
        <v>-1.5797511874309631E-22</v>
      </c>
      <c r="HA7" s="11">
        <f t="shared" ca="1" si="11"/>
        <v>-2.1256866165658547E-22</v>
      </c>
      <c r="HB7" s="11">
        <f t="shared" ca="1" si="11"/>
        <v>-2.5848712218049741E-22</v>
      </c>
    </row>
    <row r="8" spans="1:210">
      <c r="A8" s="2" t="s">
        <v>67</v>
      </c>
      <c r="B8" s="2"/>
      <c r="C8" s="2"/>
      <c r="D8" s="11">
        <f>$B$2</f>
        <v>100</v>
      </c>
      <c r="E8" s="11">
        <f t="shared" ref="E8:BP8" ca="1" si="12">D8*2.7182818^($B$3*E$5)</f>
        <v>96.5219863742157</v>
      </c>
      <c r="F8" s="11">
        <f t="shared" ca="1" si="12"/>
        <v>94.817602339670458</v>
      </c>
      <c r="G8" s="11">
        <f t="shared" ca="1" si="12"/>
        <v>84.840216550963746</v>
      </c>
      <c r="H8" s="11">
        <f t="shared" ca="1" si="12"/>
        <v>90.121486748410305</v>
      </c>
      <c r="I8" s="11">
        <f t="shared" ca="1" si="12"/>
        <v>98.647111702533337</v>
      </c>
      <c r="J8" s="11">
        <f t="shared" ca="1" si="12"/>
        <v>90.887764227865645</v>
      </c>
      <c r="K8" s="11">
        <f t="shared" ca="1" si="12"/>
        <v>100.82635008575207</v>
      </c>
      <c r="L8" s="11">
        <f t="shared" ca="1" si="12"/>
        <v>93.474059081274476</v>
      </c>
      <c r="M8" s="11">
        <f t="shared" ca="1" si="12"/>
        <v>112.73448184587909</v>
      </c>
      <c r="N8" s="11">
        <f t="shared" ca="1" si="12"/>
        <v>128.43599744223755</v>
      </c>
      <c r="O8" s="11">
        <f t="shared" ca="1" si="12"/>
        <v>110.857673690276</v>
      </c>
      <c r="P8" s="11">
        <f t="shared" ca="1" si="12"/>
        <v>110.89266170158982</v>
      </c>
      <c r="Q8" s="11">
        <f t="shared" ca="1" si="12"/>
        <v>117.46124978263508</v>
      </c>
      <c r="R8" s="11">
        <f t="shared" ca="1" si="12"/>
        <v>117.50310846279086</v>
      </c>
      <c r="S8" s="11">
        <f t="shared" ca="1" si="12"/>
        <v>116.5506331606796</v>
      </c>
      <c r="T8" s="11">
        <f t="shared" ca="1" si="12"/>
        <v>116.94591025075538</v>
      </c>
      <c r="U8" s="11">
        <f t="shared" ca="1" si="12"/>
        <v>118.88214266300774</v>
      </c>
      <c r="V8" s="11">
        <f t="shared" ca="1" si="12"/>
        <v>98.482122763461618</v>
      </c>
      <c r="W8" s="11">
        <f t="shared" ca="1" si="12"/>
        <v>110.54360762943027</v>
      </c>
      <c r="X8" s="11">
        <f t="shared" ca="1" si="12"/>
        <v>98.152741531572858</v>
      </c>
      <c r="Y8" s="11">
        <f t="shared" ca="1" si="12"/>
        <v>106.63595154532099</v>
      </c>
      <c r="Z8" s="11">
        <f t="shared" ca="1" si="12"/>
        <v>110.0753344435803</v>
      </c>
      <c r="AA8" s="11">
        <f t="shared" ca="1" si="12"/>
        <v>108.33527008640507</v>
      </c>
      <c r="AB8" s="11">
        <f t="shared" ca="1" si="12"/>
        <v>97.554071532217861</v>
      </c>
      <c r="AC8" s="11">
        <f t="shared" ca="1" si="12"/>
        <v>106.00633335034611</v>
      </c>
      <c r="AD8" s="11">
        <f t="shared" ca="1" si="12"/>
        <v>132.48379033597331</v>
      </c>
      <c r="AE8" s="11">
        <f t="shared" ca="1" si="12"/>
        <v>149.24841229177426</v>
      </c>
      <c r="AF8" s="11">
        <f t="shared" ca="1" si="12"/>
        <v>139.50814218833565</v>
      </c>
      <c r="AG8" s="11">
        <f t="shared" ca="1" si="12"/>
        <v>116.26693905321076</v>
      </c>
      <c r="AH8" s="11">
        <f t="shared" ca="1" si="12"/>
        <v>112.92582201906187</v>
      </c>
      <c r="AI8" s="11">
        <f t="shared" ca="1" si="12"/>
        <v>135.8892128646242</v>
      </c>
      <c r="AJ8" s="11">
        <f t="shared" ca="1" si="12"/>
        <v>151.68913937462446</v>
      </c>
      <c r="AK8" s="11">
        <f t="shared" ca="1" si="12"/>
        <v>148.70146333389704</v>
      </c>
      <c r="AL8" s="11">
        <f t="shared" ca="1" si="12"/>
        <v>142.86114391124715</v>
      </c>
      <c r="AM8" s="11">
        <f t="shared" ca="1" si="12"/>
        <v>156.037350821568</v>
      </c>
      <c r="AN8" s="11">
        <f t="shared" ca="1" si="12"/>
        <v>199.11939817483861</v>
      </c>
      <c r="AO8" s="11">
        <f t="shared" ca="1" si="12"/>
        <v>195.72607953629395</v>
      </c>
      <c r="AP8" s="11">
        <f t="shared" ca="1" si="12"/>
        <v>184.23604700231274</v>
      </c>
      <c r="AQ8" s="11">
        <f t="shared" ca="1" si="12"/>
        <v>206.32609632721116</v>
      </c>
      <c r="AR8" s="11">
        <f t="shared" ca="1" si="12"/>
        <v>200.09156928599512</v>
      </c>
      <c r="AS8" s="11">
        <f t="shared" ca="1" si="12"/>
        <v>193.41119652521769</v>
      </c>
      <c r="AT8" s="11">
        <f t="shared" ca="1" si="12"/>
        <v>201.07314444039753</v>
      </c>
      <c r="AU8" s="11">
        <f t="shared" ca="1" si="12"/>
        <v>216.14145385384148</v>
      </c>
      <c r="AV8" s="11">
        <f t="shared" ca="1" si="12"/>
        <v>225.54201568160605</v>
      </c>
      <c r="AW8" s="11">
        <f t="shared" ca="1" si="12"/>
        <v>258.77669865548944</v>
      </c>
      <c r="AX8" s="11">
        <f t="shared" ca="1" si="12"/>
        <v>210.46193551126117</v>
      </c>
      <c r="AY8" s="11">
        <f t="shared" ca="1" si="12"/>
        <v>250.53345633778028</v>
      </c>
      <c r="AZ8" s="11">
        <f t="shared" ca="1" si="12"/>
        <v>256.63513144291039</v>
      </c>
      <c r="BA8" s="11">
        <f t="shared" ca="1" si="12"/>
        <v>259.80764615339979</v>
      </c>
      <c r="BB8" s="11">
        <f t="shared" ca="1" si="12"/>
        <v>263.65608976925267</v>
      </c>
      <c r="BC8" s="11">
        <f t="shared" ca="1" si="12"/>
        <v>228.06809410335379</v>
      </c>
      <c r="BD8" s="11">
        <f t="shared" ca="1" si="12"/>
        <v>261.40215399136059</v>
      </c>
      <c r="BE8" s="11">
        <f t="shared" ca="1" si="12"/>
        <v>242.87317118107396</v>
      </c>
      <c r="BF8" s="11">
        <f t="shared" ca="1" si="12"/>
        <v>231.45954192756085</v>
      </c>
      <c r="BG8" s="11">
        <f t="shared" ca="1" si="12"/>
        <v>238.20242953190234</v>
      </c>
      <c r="BH8" s="11">
        <f t="shared" ca="1" si="12"/>
        <v>301.76950204689751</v>
      </c>
      <c r="BI8" s="11">
        <f t="shared" ca="1" si="12"/>
        <v>308.2422472830396</v>
      </c>
      <c r="BJ8" s="11">
        <f t="shared" ca="1" si="12"/>
        <v>323.59030179707395</v>
      </c>
      <c r="BK8" s="11">
        <f t="shared" ca="1" si="12"/>
        <v>331.07112748802865</v>
      </c>
      <c r="BL8" s="11">
        <f t="shared" ca="1" si="12"/>
        <v>394.54371002863667</v>
      </c>
      <c r="BM8" s="11">
        <f t="shared" ca="1" si="12"/>
        <v>415.18184686968937</v>
      </c>
      <c r="BN8" s="11">
        <f t="shared" ca="1" si="12"/>
        <v>393.08914585282719</v>
      </c>
      <c r="BO8" s="11">
        <f t="shared" ca="1" si="12"/>
        <v>341.41361474885582</v>
      </c>
      <c r="BP8" s="11">
        <f t="shared" ca="1" si="12"/>
        <v>354.69523470518936</v>
      </c>
      <c r="BQ8" s="11">
        <f t="shared" ref="BQ8:EB8" ca="1" si="13">BP8*2.7182818^($B$3*BQ$5)</f>
        <v>374.26220270160394</v>
      </c>
      <c r="BR8" s="11">
        <f t="shared" ca="1" si="13"/>
        <v>368.81192542170925</v>
      </c>
      <c r="BS8" s="11">
        <f t="shared" ca="1" si="13"/>
        <v>343.28278698465863</v>
      </c>
      <c r="BT8" s="11">
        <f t="shared" ca="1" si="13"/>
        <v>336.17166598123634</v>
      </c>
      <c r="BU8" s="11">
        <f t="shared" ca="1" si="13"/>
        <v>314.28786254235121</v>
      </c>
      <c r="BV8" s="11">
        <f t="shared" ca="1" si="13"/>
        <v>291.06715158308981</v>
      </c>
      <c r="BW8" s="11">
        <f t="shared" ca="1" si="13"/>
        <v>263.82857473068839</v>
      </c>
      <c r="BX8" s="11">
        <f t="shared" ca="1" si="13"/>
        <v>268.30431694098399</v>
      </c>
      <c r="BY8" s="11">
        <f t="shared" ca="1" si="13"/>
        <v>254.98129566640395</v>
      </c>
      <c r="BZ8" s="11">
        <f t="shared" ca="1" si="13"/>
        <v>234.60754478306291</v>
      </c>
      <c r="CA8" s="11">
        <f t="shared" ca="1" si="13"/>
        <v>260.76953852552208</v>
      </c>
      <c r="CB8" s="11">
        <f t="shared" ca="1" si="13"/>
        <v>297.30583567487344</v>
      </c>
      <c r="CC8" s="11">
        <f t="shared" ca="1" si="13"/>
        <v>298.15484607152223</v>
      </c>
      <c r="CD8" s="11">
        <f t="shared" ca="1" si="13"/>
        <v>280.7173065857196</v>
      </c>
      <c r="CE8" s="11">
        <f t="shared" ca="1" si="13"/>
        <v>257.70923395198099</v>
      </c>
      <c r="CF8" s="11">
        <f t="shared" ca="1" si="13"/>
        <v>243.62116635998837</v>
      </c>
      <c r="CG8" s="11">
        <f t="shared" ca="1" si="13"/>
        <v>227.08952154188862</v>
      </c>
      <c r="CH8" s="11">
        <f t="shared" ca="1" si="13"/>
        <v>294.84019860377879</v>
      </c>
      <c r="CI8" s="11">
        <f t="shared" ca="1" si="13"/>
        <v>300.18736863326978</v>
      </c>
      <c r="CJ8" s="11">
        <f t="shared" ca="1" si="13"/>
        <v>282.69797289575138</v>
      </c>
      <c r="CK8" s="11">
        <f t="shared" ca="1" si="13"/>
        <v>307.78273130829155</v>
      </c>
      <c r="CL8" s="11">
        <f t="shared" ca="1" si="13"/>
        <v>271.44111365903092</v>
      </c>
      <c r="CM8" s="11">
        <f t="shared" ca="1" si="13"/>
        <v>286.35636496210873</v>
      </c>
      <c r="CN8" s="11">
        <f t="shared" ca="1" si="13"/>
        <v>265.59551071170466</v>
      </c>
      <c r="CO8" s="11">
        <f t="shared" ca="1" si="13"/>
        <v>284.08115870903862</v>
      </c>
      <c r="CP8" s="11">
        <f t="shared" ca="1" si="13"/>
        <v>279.61910411645704</v>
      </c>
      <c r="CQ8" s="11">
        <f t="shared" ca="1" si="13"/>
        <v>271.23019719869399</v>
      </c>
      <c r="CR8" s="11">
        <f t="shared" ca="1" si="13"/>
        <v>273.44600186697079</v>
      </c>
      <c r="CS8" s="11">
        <f t="shared" ca="1" si="13"/>
        <v>235.07147020632155</v>
      </c>
      <c r="CT8" s="11">
        <f t="shared" ca="1" si="13"/>
        <v>202.84526878814751</v>
      </c>
      <c r="CU8" s="11">
        <f t="shared" ca="1" si="13"/>
        <v>246.04826088490131</v>
      </c>
      <c r="CV8" s="11">
        <f t="shared" ca="1" si="13"/>
        <v>267.13179540904662</v>
      </c>
      <c r="CW8" s="11">
        <f t="shared" ca="1" si="13"/>
        <v>221.92439750355763</v>
      </c>
      <c r="CX8" s="11">
        <f t="shared" ca="1" si="13"/>
        <v>223.70403556090992</v>
      </c>
      <c r="CY8" s="11">
        <f t="shared" ca="1" si="13"/>
        <v>215.91619278064505</v>
      </c>
      <c r="CZ8" s="11">
        <f t="shared" ca="1" si="13"/>
        <v>248.19747766512506</v>
      </c>
      <c r="DA8" s="11">
        <f t="shared" ca="1" si="13"/>
        <v>252.69141149162732</v>
      </c>
      <c r="DB8" s="11">
        <f t="shared" ca="1" si="13"/>
        <v>222.29967022671252</v>
      </c>
      <c r="DC8" s="11">
        <f t="shared" ca="1" si="13"/>
        <v>208.12387211062531</v>
      </c>
      <c r="DD8" s="11">
        <f t="shared" ca="1" si="13"/>
        <v>201.56488290855316</v>
      </c>
      <c r="DE8" s="11">
        <f t="shared" ca="1" si="13"/>
        <v>244.32697859378038</v>
      </c>
      <c r="DF8" s="11">
        <f t="shared" ca="1" si="13"/>
        <v>233.4147472818361</v>
      </c>
      <c r="DG8" s="11">
        <f t="shared" ca="1" si="13"/>
        <v>237.15824071034586</v>
      </c>
      <c r="DH8" s="11">
        <f t="shared" ca="1" si="13"/>
        <v>229.18241222433349</v>
      </c>
      <c r="DI8" s="11">
        <f t="shared" ca="1" si="13"/>
        <v>224.97412003734445</v>
      </c>
      <c r="DJ8" s="11">
        <f t="shared" ca="1" si="13"/>
        <v>195.51700197607008</v>
      </c>
      <c r="DK8" s="11">
        <f t="shared" ca="1" si="13"/>
        <v>186.13645050862209</v>
      </c>
      <c r="DL8" s="11">
        <f t="shared" ca="1" si="13"/>
        <v>165.28549184661679</v>
      </c>
      <c r="DM8" s="11">
        <f t="shared" ca="1" si="13"/>
        <v>156.00047640103125</v>
      </c>
      <c r="DN8" s="11">
        <f t="shared" ca="1" si="13"/>
        <v>144.32354431432887</v>
      </c>
      <c r="DO8" s="11">
        <f t="shared" ca="1" si="13"/>
        <v>148.59824513692453</v>
      </c>
      <c r="DP8" s="11">
        <f t="shared" ca="1" si="13"/>
        <v>160.6545783865518</v>
      </c>
      <c r="DQ8" s="11">
        <f t="shared" ca="1" si="13"/>
        <v>146.73614696840139</v>
      </c>
      <c r="DR8" s="11">
        <f t="shared" ca="1" si="13"/>
        <v>152.43268044685419</v>
      </c>
      <c r="DS8" s="11">
        <f t="shared" ca="1" si="13"/>
        <v>156.82621620762612</v>
      </c>
      <c r="DT8" s="11">
        <f t="shared" ca="1" si="13"/>
        <v>147.78670583913677</v>
      </c>
      <c r="DU8" s="11">
        <f t="shared" ca="1" si="13"/>
        <v>154.0801885648406</v>
      </c>
      <c r="DV8" s="11">
        <f t="shared" ca="1" si="13"/>
        <v>150.84914516924681</v>
      </c>
      <c r="DW8" s="11">
        <f t="shared" ca="1" si="13"/>
        <v>120.79155456895478</v>
      </c>
      <c r="DX8" s="11">
        <f t="shared" ca="1" si="13"/>
        <v>138.26322697016747</v>
      </c>
      <c r="DY8" s="11">
        <f t="shared" ca="1" si="13"/>
        <v>131.91859737542111</v>
      </c>
      <c r="DZ8" s="11">
        <f t="shared" ca="1" si="13"/>
        <v>120.23997475657723</v>
      </c>
      <c r="EA8" s="11">
        <f t="shared" ca="1" si="13"/>
        <v>117.35276068565288</v>
      </c>
      <c r="EB8" s="11">
        <f t="shared" ca="1" si="13"/>
        <v>110.94343626889398</v>
      </c>
      <c r="EC8" s="11">
        <f t="shared" ref="EC8:GN8" ca="1" si="14">EB8*2.7182818^($B$3*EC$5)</f>
        <v>98.542025065531917</v>
      </c>
      <c r="ED8" s="11">
        <f t="shared" ca="1" si="14"/>
        <v>109.91117547638949</v>
      </c>
      <c r="EE8" s="11">
        <f t="shared" ca="1" si="14"/>
        <v>127.59300935402041</v>
      </c>
      <c r="EF8" s="11">
        <f t="shared" ca="1" si="14"/>
        <v>114.79717314761952</v>
      </c>
      <c r="EG8" s="11">
        <f t="shared" ca="1" si="14"/>
        <v>101.71827731513346</v>
      </c>
      <c r="EH8" s="11">
        <f t="shared" ca="1" si="14"/>
        <v>95.888855889997146</v>
      </c>
      <c r="EI8" s="11">
        <f t="shared" ca="1" si="14"/>
        <v>83.045046680976526</v>
      </c>
      <c r="EJ8" s="11">
        <f t="shared" ca="1" si="14"/>
        <v>87.236225147212906</v>
      </c>
      <c r="EK8" s="11">
        <f t="shared" ca="1" si="14"/>
        <v>90.835805153824268</v>
      </c>
      <c r="EL8" s="11">
        <f t="shared" ca="1" si="14"/>
        <v>99.107307742657852</v>
      </c>
      <c r="EM8" s="11">
        <f t="shared" ca="1" si="14"/>
        <v>106.73561074140864</v>
      </c>
      <c r="EN8" s="11">
        <f t="shared" ca="1" si="14"/>
        <v>108.65282742002742</v>
      </c>
      <c r="EO8" s="11">
        <f t="shared" ca="1" si="14"/>
        <v>111.90963529655737</v>
      </c>
      <c r="EP8" s="11">
        <f t="shared" ca="1" si="14"/>
        <v>111.71773274355247</v>
      </c>
      <c r="EQ8" s="11">
        <f t="shared" ca="1" si="14"/>
        <v>96.59868150146842</v>
      </c>
      <c r="ER8" s="11">
        <f t="shared" ca="1" si="14"/>
        <v>91.781790554247706</v>
      </c>
      <c r="ES8" s="11">
        <f t="shared" ca="1" si="14"/>
        <v>85.497099112965202</v>
      </c>
      <c r="ET8" s="11">
        <f t="shared" ca="1" si="14"/>
        <v>96.13820121823251</v>
      </c>
      <c r="EU8" s="11">
        <f t="shared" ca="1" si="14"/>
        <v>103.96188291336358</v>
      </c>
      <c r="EV8" s="11">
        <f t="shared" ca="1" si="14"/>
        <v>96.721673428133528</v>
      </c>
      <c r="EW8" s="11">
        <f t="shared" ca="1" si="14"/>
        <v>99.829360525825166</v>
      </c>
      <c r="EX8" s="11">
        <f t="shared" ca="1" si="14"/>
        <v>105.44599749283954</v>
      </c>
      <c r="EY8" s="11">
        <f t="shared" ca="1" si="14"/>
        <v>115.74855979995169</v>
      </c>
      <c r="EZ8" s="11">
        <f t="shared" ca="1" si="14"/>
        <v>143.06668526773544</v>
      </c>
      <c r="FA8" s="11">
        <f t="shared" ca="1" si="14"/>
        <v>152.17413799408715</v>
      </c>
      <c r="FB8" s="11">
        <f t="shared" ca="1" si="14"/>
        <v>168.52885635079551</v>
      </c>
      <c r="FC8" s="11">
        <f t="shared" ca="1" si="14"/>
        <v>174.43512696232546</v>
      </c>
      <c r="FD8" s="11">
        <f t="shared" ca="1" si="14"/>
        <v>170.60528196032064</v>
      </c>
      <c r="FE8" s="11">
        <f t="shared" ca="1" si="14"/>
        <v>151.47638879698158</v>
      </c>
      <c r="FF8" s="11">
        <f t="shared" ca="1" si="14"/>
        <v>158.53295772364413</v>
      </c>
      <c r="FG8" s="11">
        <f t="shared" ca="1" si="14"/>
        <v>143.44729096775305</v>
      </c>
      <c r="FH8" s="11">
        <f t="shared" ca="1" si="14"/>
        <v>138.96852177917546</v>
      </c>
      <c r="FI8" s="11">
        <f t="shared" ca="1" si="14"/>
        <v>125.27999472588512</v>
      </c>
      <c r="FJ8" s="11">
        <f t="shared" ca="1" si="14"/>
        <v>122.21060703289314</v>
      </c>
      <c r="FK8" s="11">
        <f t="shared" ca="1" si="14"/>
        <v>103.82564078860032</v>
      </c>
      <c r="FL8" s="11">
        <f t="shared" ca="1" si="14"/>
        <v>93.659896959613903</v>
      </c>
      <c r="FM8" s="11">
        <f t="shared" ca="1" si="14"/>
        <v>100.17572647304745</v>
      </c>
      <c r="FN8" s="11">
        <f t="shared" ca="1" si="14"/>
        <v>114.49692498963668</v>
      </c>
      <c r="FO8" s="11">
        <f t="shared" ca="1" si="14"/>
        <v>114.00557809875161</v>
      </c>
      <c r="FP8" s="11">
        <f t="shared" ca="1" si="14"/>
        <v>111.72185542561151</v>
      </c>
      <c r="FQ8" s="11">
        <f t="shared" ca="1" si="14"/>
        <v>96.26928689210888</v>
      </c>
      <c r="FR8" s="11">
        <f t="shared" ca="1" si="14"/>
        <v>76.295335748149071</v>
      </c>
      <c r="FS8" s="11">
        <f t="shared" ca="1" si="14"/>
        <v>81.272231794739113</v>
      </c>
      <c r="FT8" s="11">
        <f t="shared" ca="1" si="14"/>
        <v>74.43700541330341</v>
      </c>
      <c r="FU8" s="11">
        <f t="shared" ca="1" si="14"/>
        <v>81.793427833106719</v>
      </c>
      <c r="FV8" s="11">
        <f t="shared" ca="1" si="14"/>
        <v>85.488649316196842</v>
      </c>
      <c r="FW8" s="11">
        <f t="shared" ca="1" si="14"/>
        <v>89.459787744189128</v>
      </c>
      <c r="FX8" s="11">
        <f t="shared" ca="1" si="14"/>
        <v>86.182070485680882</v>
      </c>
      <c r="FY8" s="11">
        <f t="shared" ca="1" si="14"/>
        <v>91.698893218933875</v>
      </c>
      <c r="FZ8" s="11">
        <f t="shared" ca="1" si="14"/>
        <v>100.10730619345685</v>
      </c>
      <c r="GA8" s="11">
        <f t="shared" ca="1" si="14"/>
        <v>95.049094497112065</v>
      </c>
      <c r="GB8" s="11">
        <f t="shared" ca="1" si="14"/>
        <v>87.273565161454016</v>
      </c>
      <c r="GC8" s="11">
        <f t="shared" ca="1" si="14"/>
        <v>90.254704172700485</v>
      </c>
      <c r="GD8" s="11">
        <f t="shared" ca="1" si="14"/>
        <v>96.235818920705626</v>
      </c>
      <c r="GE8" s="11">
        <f t="shared" ca="1" si="14"/>
        <v>86.302208816405681</v>
      </c>
      <c r="GF8" s="11">
        <f t="shared" ca="1" si="14"/>
        <v>86.008618551997273</v>
      </c>
      <c r="GG8" s="11">
        <f t="shared" ca="1" si="14"/>
        <v>81.542449859639419</v>
      </c>
      <c r="GH8" s="11">
        <f t="shared" ca="1" si="14"/>
        <v>83.395581710015833</v>
      </c>
      <c r="GI8" s="11">
        <f t="shared" ca="1" si="14"/>
        <v>79.972874932503032</v>
      </c>
      <c r="GJ8" s="11">
        <f t="shared" ca="1" si="14"/>
        <v>71.768989483631401</v>
      </c>
      <c r="GK8" s="11">
        <f t="shared" ca="1" si="14"/>
        <v>71.045306469729709</v>
      </c>
      <c r="GL8" s="11">
        <f t="shared" ca="1" si="14"/>
        <v>72.419959566961197</v>
      </c>
      <c r="GM8" s="11">
        <f t="shared" ca="1" si="14"/>
        <v>80.850924351022741</v>
      </c>
      <c r="GN8" s="11">
        <f t="shared" ca="1" si="14"/>
        <v>84.240195035600181</v>
      </c>
      <c r="GO8" s="11">
        <f t="shared" ref="GO8:HB8" ca="1" si="15">GN8*2.7182818^($B$3*GO$5)</f>
        <v>84.607812165616707</v>
      </c>
      <c r="GP8" s="11">
        <f t="shared" ca="1" si="15"/>
        <v>83.449011067026291</v>
      </c>
      <c r="GQ8" s="11">
        <f t="shared" ca="1" si="15"/>
        <v>87.72222374914368</v>
      </c>
      <c r="GR8" s="11">
        <f t="shared" ca="1" si="15"/>
        <v>71.818832836833508</v>
      </c>
      <c r="GS8" s="11">
        <f t="shared" ca="1" si="15"/>
        <v>74.167947743668208</v>
      </c>
      <c r="GT8" s="11">
        <f t="shared" ca="1" si="15"/>
        <v>85.385797390240967</v>
      </c>
      <c r="GU8" s="11">
        <f t="shared" ca="1" si="15"/>
        <v>64.738788204001509</v>
      </c>
      <c r="GV8" s="11">
        <f t="shared" ca="1" si="15"/>
        <v>64.730354519908474</v>
      </c>
      <c r="GW8" s="11">
        <f t="shared" ca="1" si="15"/>
        <v>57.884370337471083</v>
      </c>
      <c r="GX8" s="11">
        <f t="shared" ca="1" si="15"/>
        <v>62.275319229557439</v>
      </c>
      <c r="GY8" s="11">
        <f t="shared" ca="1" si="15"/>
        <v>55.09450281828731</v>
      </c>
      <c r="GZ8" s="11">
        <f t="shared" ca="1" si="15"/>
        <v>44.991557451687576</v>
      </c>
      <c r="HA8" s="11">
        <f t="shared" ca="1" si="15"/>
        <v>46.573568330386173</v>
      </c>
      <c r="HB8" s="11">
        <f t="shared" ca="1" si="15"/>
        <v>47.590581988304528</v>
      </c>
    </row>
    <row r="9" spans="1:210">
      <c r="A9" s="2" t="s">
        <v>68</v>
      </c>
      <c r="B9" s="2"/>
      <c r="C9" s="2"/>
      <c r="D9" s="11">
        <f>$B$2</f>
        <v>100</v>
      </c>
      <c r="E9" s="11">
        <f t="shared" ref="E9:BP9" ca="1" si="16">D9*2.7182818^($D$2+$B$3*E$5)</f>
        <v>97.00580483922927</v>
      </c>
      <c r="F9" s="11">
        <f t="shared" ca="1" si="16"/>
        <v>95.770535075677657</v>
      </c>
      <c r="G9" s="11">
        <f t="shared" ca="1" si="16"/>
        <v>86.122412212185182</v>
      </c>
      <c r="H9" s="11">
        <f t="shared" ca="1" si="16"/>
        <v>91.942061526679964</v>
      </c>
      <c r="I9" s="11">
        <f t="shared" ca="1" si="16"/>
        <v>101.14437519819651</v>
      </c>
      <c r="J9" s="11">
        <f t="shared" ca="1" si="16"/>
        <v>93.655708700086592</v>
      </c>
      <c r="K9" s="11">
        <f t="shared" ca="1" si="16"/>
        <v>104.41775527687339</v>
      </c>
      <c r="L9" s="11">
        <f t="shared" ca="1" si="16"/>
        <v>97.28880775854374</v>
      </c>
      <c r="M9" s="11">
        <f t="shared" ca="1" si="16"/>
        <v>117.92340872760607</v>
      </c>
      <c r="N9" s="11">
        <f t="shared" ca="1" si="16"/>
        <v>135.02105177456917</v>
      </c>
      <c r="O9" s="11">
        <f t="shared" ca="1" si="16"/>
        <v>117.12563463477605</v>
      </c>
      <c r="P9" s="11">
        <f t="shared" ca="1" si="16"/>
        <v>117.74988086447209</v>
      </c>
      <c r="Q9" s="11">
        <f t="shared" ca="1" si="16"/>
        <v>125.34983263568209</v>
      </c>
      <c r="R9" s="11">
        <f t="shared" ca="1" si="16"/>
        <v>126.02304505678693</v>
      </c>
      <c r="S9" s="11">
        <f t="shared" ca="1" si="16"/>
        <v>125.62808016082063</v>
      </c>
      <c r="T9" s="11">
        <f t="shared" ca="1" si="16"/>
        <v>126.68599208601262</v>
      </c>
      <c r="U9" s="11">
        <f t="shared" ca="1" si="16"/>
        <v>129.42901752771058</v>
      </c>
      <c r="V9" s="11">
        <f t="shared" ca="1" si="16"/>
        <v>107.75660603094506</v>
      </c>
      <c r="W9" s="11">
        <f t="shared" ca="1" si="16"/>
        <v>121.56025688638437</v>
      </c>
      <c r="X9" s="11">
        <f t="shared" ca="1" si="16"/>
        <v>108.47555535652172</v>
      </c>
      <c r="Y9" s="11">
        <f t="shared" ca="1" si="16"/>
        <v>118.44168269656234</v>
      </c>
      <c r="Z9" s="11">
        <f t="shared" ca="1" si="16"/>
        <v>122.87468179628684</v>
      </c>
      <c r="AA9" s="11">
        <f t="shared" ca="1" si="16"/>
        <v>121.53846171578833</v>
      </c>
      <c r="AB9" s="11">
        <f t="shared" ca="1" si="16"/>
        <v>109.99190837313769</v>
      </c>
      <c r="AC9" s="11">
        <f t="shared" ca="1" si="16"/>
        <v>120.12091249403036</v>
      </c>
      <c r="AD9" s="11">
        <f t="shared" ca="1" si="16"/>
        <v>150.87630055968683</v>
      </c>
      <c r="AE9" s="11">
        <f t="shared" ca="1" si="16"/>
        <v>170.82029763253223</v>
      </c>
      <c r="AF9" s="11">
        <f t="shared" ca="1" si="16"/>
        <v>160.47256045128174</v>
      </c>
      <c r="AG9" s="11">
        <f t="shared" ca="1" si="16"/>
        <v>134.40918205540859</v>
      </c>
      <c r="AH9" s="11">
        <f t="shared" ca="1" si="16"/>
        <v>131.20108670394427</v>
      </c>
      <c r="AI9" s="11">
        <f t="shared" ca="1" si="16"/>
        <v>158.6721209721988</v>
      </c>
      <c r="AJ9" s="11">
        <f t="shared" ca="1" si="16"/>
        <v>178.0088537693276</v>
      </c>
      <c r="AK9" s="11">
        <f t="shared" ca="1" si="16"/>
        <v>175.37748229535359</v>
      </c>
      <c r="AL9" s="11">
        <f t="shared" ca="1" si="16"/>
        <v>169.33400664179513</v>
      </c>
      <c r="AM9" s="11">
        <f t="shared" ca="1" si="16"/>
        <v>185.87890347584795</v>
      </c>
      <c r="AN9" s="11">
        <f t="shared" ca="1" si="16"/>
        <v>238.38920038003545</v>
      </c>
      <c r="AO9" s="11">
        <f t="shared" ca="1" si="16"/>
        <v>235.50122765583671</v>
      </c>
      <c r="AP9" s="11">
        <f t="shared" ca="1" si="16"/>
        <v>222.78736526833958</v>
      </c>
      <c r="AQ9" s="11">
        <f t="shared" ca="1" si="16"/>
        <v>250.75037115407835</v>
      </c>
      <c r="AR9" s="11">
        <f t="shared" ca="1" si="16"/>
        <v>244.39239409877814</v>
      </c>
      <c r="AS9" s="11">
        <f t="shared" ca="1" si="16"/>
        <v>237.41709106966812</v>
      </c>
      <c r="AT9" s="11">
        <f t="shared" ca="1" si="16"/>
        <v>248.0595261972494</v>
      </c>
      <c r="AU9" s="11">
        <f t="shared" ca="1" si="16"/>
        <v>267.98555238500654</v>
      </c>
      <c r="AV9" s="11">
        <f t="shared" ca="1" si="16"/>
        <v>281.04265686330086</v>
      </c>
      <c r="AW9" s="11">
        <f t="shared" ca="1" si="16"/>
        <v>324.07193738401031</v>
      </c>
      <c r="AX9" s="11">
        <f t="shared" ca="1" si="16"/>
        <v>264.88739348640576</v>
      </c>
      <c r="AY9" s="11">
        <f t="shared" ca="1" si="16"/>
        <v>316.90196500293337</v>
      </c>
      <c r="AZ9" s="11">
        <f t="shared" ca="1" si="16"/>
        <v>326.24719196966726</v>
      </c>
      <c r="BA9" s="11">
        <f t="shared" ca="1" si="16"/>
        <v>331.93578520775293</v>
      </c>
      <c r="BB9" s="11">
        <f t="shared" ca="1" si="16"/>
        <v>338.54111964213638</v>
      </c>
      <c r="BC9" s="11">
        <f t="shared" ca="1" si="16"/>
        <v>294.31312160027056</v>
      </c>
      <c r="BD9" s="11">
        <f t="shared" ca="1" si="16"/>
        <v>339.02031730779794</v>
      </c>
      <c r="BE9" s="11">
        <f t="shared" ca="1" si="16"/>
        <v>316.56841362464138</v>
      </c>
      <c r="BF9" s="11">
        <f t="shared" ca="1" si="16"/>
        <v>303.20377085102081</v>
      </c>
      <c r="BG9" s="11">
        <f t="shared" ca="1" si="16"/>
        <v>313.60080440385082</v>
      </c>
      <c r="BH9" s="11">
        <f t="shared" ca="1" si="16"/>
        <v>399.28022344199974</v>
      </c>
      <c r="BI9" s="11">
        <f t="shared" ca="1" si="16"/>
        <v>409.88883467678664</v>
      </c>
      <c r="BJ9" s="11">
        <f t="shared" ca="1" si="16"/>
        <v>432.45497286706808</v>
      </c>
      <c r="BK9" s="11">
        <f t="shared" ca="1" si="16"/>
        <v>444.67035655579105</v>
      </c>
      <c r="BL9" s="11">
        <f t="shared" ca="1" si="16"/>
        <v>532.57830028311992</v>
      </c>
      <c r="BM9" s="11">
        <f t="shared" ca="1" si="16"/>
        <v>563.24607245916673</v>
      </c>
      <c r="BN9" s="11">
        <f t="shared" ca="1" si="16"/>
        <v>535.94761180906983</v>
      </c>
      <c r="BO9" s="11">
        <f t="shared" ca="1" si="16"/>
        <v>467.8251829542682</v>
      </c>
      <c r="BP9" s="11">
        <f t="shared" ca="1" si="16"/>
        <v>488.46065395371528</v>
      </c>
      <c r="BQ9" s="11">
        <f t="shared" ref="BQ9:EB9" ca="1" si="17">BP9*2.7182818^($D$2+$B$3*BQ$5)</f>
        <v>517.99035640877298</v>
      </c>
      <c r="BR9" s="11">
        <f t="shared" ca="1" si="17"/>
        <v>513.00563188655781</v>
      </c>
      <c r="BS9" s="11">
        <f t="shared" ca="1" si="17"/>
        <v>479.88886979447068</v>
      </c>
      <c r="BT9" s="11">
        <f t="shared" ca="1" si="17"/>
        <v>472.30357045486204</v>
      </c>
      <c r="BU9" s="11">
        <f t="shared" ca="1" si="17"/>
        <v>443.77129218080353</v>
      </c>
      <c r="BV9" s="11">
        <f t="shared" ca="1" si="17"/>
        <v>413.04394775951067</v>
      </c>
      <c r="BW9" s="11">
        <f t="shared" ca="1" si="17"/>
        <v>376.2672079291022</v>
      </c>
      <c r="BX9" s="11">
        <f t="shared" ca="1" si="17"/>
        <v>384.56846807558696</v>
      </c>
      <c r="BY9" s="11">
        <f t="shared" ca="1" si="17"/>
        <v>367.30412681988872</v>
      </c>
      <c r="BZ9" s="11">
        <f t="shared" ca="1" si="17"/>
        <v>339.64946212791153</v>
      </c>
      <c r="CA9" s="11">
        <f t="shared" ca="1" si="17"/>
        <v>379.41743825896896</v>
      </c>
      <c r="CB9" s="11">
        <f t="shared" ca="1" si="17"/>
        <v>434.74574012663527</v>
      </c>
      <c r="CC9" s="11">
        <f t="shared" ca="1" si="17"/>
        <v>438.17263002762206</v>
      </c>
      <c r="CD9" s="11">
        <f t="shared" ca="1" si="17"/>
        <v>414.61406864466124</v>
      </c>
      <c r="CE9" s="11">
        <f t="shared" ca="1" si="17"/>
        <v>382.53951115068662</v>
      </c>
      <c r="CF9" s="11">
        <f t="shared" ca="1" si="17"/>
        <v>363.44007132198965</v>
      </c>
      <c r="CG9" s="11">
        <f t="shared" ca="1" si="17"/>
        <v>340.47588594078132</v>
      </c>
      <c r="CH9" s="11">
        <f t="shared" ca="1" si="17"/>
        <v>444.27045311535204</v>
      </c>
      <c r="CI9" s="11">
        <f t="shared" ca="1" si="17"/>
        <v>454.59496580841915</v>
      </c>
      <c r="CJ9" s="11">
        <f t="shared" ca="1" si="17"/>
        <v>430.25544470673805</v>
      </c>
      <c r="CK9" s="11">
        <f t="shared" ca="1" si="17"/>
        <v>470.7815150522315</v>
      </c>
      <c r="CL9" s="11">
        <f t="shared" ca="1" si="17"/>
        <v>417.27489229414664</v>
      </c>
      <c r="CM9" s="11">
        <f t="shared" ca="1" si="17"/>
        <v>442.41000354720813</v>
      </c>
      <c r="CN9" s="11">
        <f t="shared" ca="1" si="17"/>
        <v>412.3920647865524</v>
      </c>
      <c r="CO9" s="11">
        <f t="shared" ca="1" si="17"/>
        <v>443.30586092090954</v>
      </c>
      <c r="CP9" s="11">
        <f t="shared" ca="1" si="17"/>
        <v>438.53004621564907</v>
      </c>
      <c r="CQ9" s="11">
        <f t="shared" ca="1" si="17"/>
        <v>427.50581546316664</v>
      </c>
      <c r="CR9" s="11">
        <f t="shared" ca="1" si="17"/>
        <v>433.15869577214261</v>
      </c>
      <c r="CS9" s="11">
        <f t="shared" ca="1" si="17"/>
        <v>374.23711414911111</v>
      </c>
      <c r="CT9" s="11">
        <f t="shared" ca="1" si="17"/>
        <v>324.5512505856434</v>
      </c>
      <c r="CU9" s="11">
        <f t="shared" ca="1" si="17"/>
        <v>395.64909480204011</v>
      </c>
      <c r="CV9" s="11">
        <f t="shared" ca="1" si="17"/>
        <v>431.70485440291799</v>
      </c>
      <c r="CW9" s="11">
        <f t="shared" ca="1" si="17"/>
        <v>360.44405844786235</v>
      </c>
      <c r="CX9" s="11">
        <f t="shared" ca="1" si="17"/>
        <v>365.15572384228011</v>
      </c>
      <c r="CY9" s="11">
        <f t="shared" ca="1" si="17"/>
        <v>354.2101322048909</v>
      </c>
      <c r="CZ9" s="11">
        <f t="shared" ca="1" si="17"/>
        <v>409.20845861850876</v>
      </c>
      <c r="DA9" s="11">
        <f t="shared" ca="1" si="17"/>
        <v>418.70600777270272</v>
      </c>
      <c r="DB9" s="11">
        <f t="shared" ca="1" si="17"/>
        <v>370.19368149129082</v>
      </c>
      <c r="DC9" s="11">
        <f t="shared" ca="1" si="17"/>
        <v>348.32412362943717</v>
      </c>
      <c r="DD9" s="11">
        <f t="shared" ca="1" si="17"/>
        <v>339.03770441473711</v>
      </c>
      <c r="DE9" s="11">
        <f t="shared" ca="1" si="17"/>
        <v>413.02470059140097</v>
      </c>
      <c r="DF9" s="11">
        <f t="shared" ca="1" si="17"/>
        <v>396.55585326472345</v>
      </c>
      <c r="DG9" s="11">
        <f t="shared" ca="1" si="17"/>
        <v>404.93541896886518</v>
      </c>
      <c r="DH9" s="11">
        <f t="shared" ca="1" si="17"/>
        <v>393.27858984562403</v>
      </c>
      <c r="DI9" s="11">
        <f t="shared" ca="1" si="17"/>
        <v>387.99225102033142</v>
      </c>
      <c r="DJ9" s="11">
        <f t="shared" ca="1" si="17"/>
        <v>338.88043176806013</v>
      </c>
      <c r="DK9" s="11">
        <f t="shared" ca="1" si="17"/>
        <v>324.23871001732851</v>
      </c>
      <c r="DL9" s="11">
        <f t="shared" ca="1" si="17"/>
        <v>289.36076357728928</v>
      </c>
      <c r="DM9" s="11">
        <f t="shared" ca="1" si="17"/>
        <v>274.47469068375079</v>
      </c>
      <c r="DN9" s="11">
        <f t="shared" ca="1" si="17"/>
        <v>255.20256663421429</v>
      </c>
      <c r="DO9" s="11">
        <f t="shared" ca="1" si="17"/>
        <v>264.0784760889423</v>
      </c>
      <c r="DP9" s="11">
        <f t="shared" ca="1" si="17"/>
        <v>286.93524933197261</v>
      </c>
      <c r="DQ9" s="11">
        <f t="shared" ca="1" si="17"/>
        <v>263.39005946263887</v>
      </c>
      <c r="DR9" s="11">
        <f t="shared" ca="1" si="17"/>
        <v>274.98678795557441</v>
      </c>
      <c r="DS9" s="11">
        <f t="shared" ca="1" si="17"/>
        <v>284.33078119424238</v>
      </c>
      <c r="DT9" s="11">
        <f t="shared" ca="1" si="17"/>
        <v>269.28493346570656</v>
      </c>
      <c r="DU9" s="11">
        <f t="shared" ca="1" si="17"/>
        <v>282.15968386768878</v>
      </c>
      <c r="DV9" s="11">
        <f t="shared" ca="1" si="17"/>
        <v>277.62750147581312</v>
      </c>
      <c r="DW9" s="11">
        <f t="shared" ca="1" si="17"/>
        <v>223.4228946408152</v>
      </c>
      <c r="DX9" s="11">
        <f t="shared" ca="1" si="17"/>
        <v>257.02138810266155</v>
      </c>
      <c r="DY9" s="11">
        <f t="shared" ca="1" si="17"/>
        <v>246.45638464408825</v>
      </c>
      <c r="DZ9" s="11">
        <f t="shared" ca="1" si="17"/>
        <v>225.76384716433779</v>
      </c>
      <c r="EA9" s="11">
        <f t="shared" ca="1" si="17"/>
        <v>221.44725630292535</v>
      </c>
      <c r="EB9" s="11">
        <f t="shared" ca="1" si="17"/>
        <v>210.40210415855034</v>
      </c>
      <c r="EC9" s="11">
        <f t="shared" ref="EC9:GN9" ca="1" si="18">EB9*2.7182818^($D$2+$B$3*EC$5)</f>
        <v>187.81982034477818</v>
      </c>
      <c r="ED9" s="11">
        <f t="shared" ca="1" si="18"/>
        <v>210.53934275717847</v>
      </c>
      <c r="EE9" s="11">
        <f t="shared" ca="1" si="18"/>
        <v>245.63472554297968</v>
      </c>
      <c r="EF9" s="11">
        <f t="shared" ca="1" si="18"/>
        <v>222.10868908229546</v>
      </c>
      <c r="EG9" s="11">
        <f t="shared" ca="1" si="18"/>
        <v>197.79022470893028</v>
      </c>
      <c r="EH9" s="11">
        <f t="shared" ca="1" si="18"/>
        <v>187.38957949885793</v>
      </c>
      <c r="EI9" s="11">
        <f t="shared" ca="1" si="18"/>
        <v>163.10320901975757</v>
      </c>
      <c r="EJ9" s="11">
        <f t="shared" ca="1" si="18"/>
        <v>172.19364103603456</v>
      </c>
      <c r="EK9" s="11">
        <f t="shared" ca="1" si="18"/>
        <v>180.19751063019251</v>
      </c>
      <c r="EL9" s="11">
        <f t="shared" ca="1" si="18"/>
        <v>197.59177747704584</v>
      </c>
      <c r="EM9" s="11">
        <f t="shared" ca="1" si="18"/>
        <v>213.86711019905249</v>
      </c>
      <c r="EN9" s="11">
        <f t="shared" ca="1" si="18"/>
        <v>218.79992378789521</v>
      </c>
      <c r="EO9" s="11">
        <f t="shared" ca="1" si="18"/>
        <v>226.48794273410033</v>
      </c>
      <c r="EP9" s="11">
        <f t="shared" ca="1" si="18"/>
        <v>227.23289014711983</v>
      </c>
      <c r="EQ9" s="11">
        <f t="shared" ca="1" si="18"/>
        <v>197.46573677087059</v>
      </c>
      <c r="ER9" s="11">
        <f t="shared" ca="1" si="18"/>
        <v>188.55955722563905</v>
      </c>
      <c r="ES9" s="11">
        <f t="shared" ca="1" si="18"/>
        <v>176.528518155537</v>
      </c>
      <c r="ET9" s="11">
        <f t="shared" ca="1" si="18"/>
        <v>199.49451547994386</v>
      </c>
      <c r="EU9" s="11">
        <f t="shared" ca="1" si="18"/>
        <v>216.81063305436084</v>
      </c>
      <c r="EV9" s="11">
        <f t="shared" ca="1" si="18"/>
        <v>202.72238878877403</v>
      </c>
      <c r="EW9" s="11">
        <f t="shared" ca="1" si="18"/>
        <v>210.28469979905424</v>
      </c>
      <c r="EX9" s="11">
        <f t="shared" ca="1" si="18"/>
        <v>223.2291766912586</v>
      </c>
      <c r="EY9" s="11">
        <f t="shared" ca="1" si="18"/>
        <v>246.26796769553937</v>
      </c>
      <c r="EZ9" s="11">
        <f t="shared" ca="1" si="18"/>
        <v>305.91608861918286</v>
      </c>
      <c r="FA9" s="11">
        <f t="shared" ca="1" si="18"/>
        <v>327.02136389813262</v>
      </c>
      <c r="FB9" s="11">
        <f t="shared" ca="1" si="18"/>
        <v>363.98293380116093</v>
      </c>
      <c r="FC9" s="11">
        <f t="shared" ca="1" si="18"/>
        <v>378.62751021653742</v>
      </c>
      <c r="FD9" s="11">
        <f t="shared" ca="1" si="18"/>
        <v>372.17068790471706</v>
      </c>
      <c r="FE9" s="11">
        <f t="shared" ca="1" si="18"/>
        <v>332.0978834263409</v>
      </c>
      <c r="FF9" s="11">
        <f t="shared" ca="1" si="18"/>
        <v>349.31094960294422</v>
      </c>
      <c r="FG9" s="11">
        <f t="shared" ca="1" si="18"/>
        <v>317.65555935554852</v>
      </c>
      <c r="FH9" s="11">
        <f t="shared" ca="1" si="18"/>
        <v>309.28013040124603</v>
      </c>
      <c r="FI9" s="11">
        <f t="shared" ca="1" si="18"/>
        <v>280.21332321395124</v>
      </c>
      <c r="FJ9" s="11">
        <f t="shared" ca="1" si="18"/>
        <v>274.71819727612962</v>
      </c>
      <c r="FK9" s="11">
        <f t="shared" ca="1" si="18"/>
        <v>234.56035983430564</v>
      </c>
      <c r="FL9" s="11">
        <f t="shared" ca="1" si="18"/>
        <v>212.65477900446666</v>
      </c>
      <c r="FM9" s="11">
        <f t="shared" ca="1" si="18"/>
        <v>228.58906141733624</v>
      </c>
      <c r="FN9" s="11">
        <f t="shared" ca="1" si="18"/>
        <v>262.57794149963735</v>
      </c>
      <c r="FO9" s="11">
        <f t="shared" ca="1" si="18"/>
        <v>262.76165568801468</v>
      </c>
      <c r="FP9" s="11">
        <f t="shared" ca="1" si="18"/>
        <v>258.7888142167115</v>
      </c>
      <c r="FQ9" s="11">
        <f t="shared" ca="1" si="18"/>
        <v>224.11276212666266</v>
      </c>
      <c r="FR9" s="11">
        <f t="shared" ca="1" si="18"/>
        <v>178.50414051127225</v>
      </c>
      <c r="FS9" s="11">
        <f t="shared" ca="1" si="18"/>
        <v>191.10144198366532</v>
      </c>
      <c r="FT9" s="11">
        <f t="shared" ca="1" si="18"/>
        <v>175.90660376606195</v>
      </c>
      <c r="FU9" s="11">
        <f t="shared" ca="1" si="18"/>
        <v>194.25988713731829</v>
      </c>
      <c r="FV9" s="11">
        <f t="shared" ca="1" si="18"/>
        <v>204.05378304734472</v>
      </c>
      <c r="FW9" s="11">
        <f t="shared" ca="1" si="18"/>
        <v>214.60287265713973</v>
      </c>
      <c r="FX9" s="11">
        <f t="shared" ca="1" si="18"/>
        <v>207.77632651807934</v>
      </c>
      <c r="FY9" s="11">
        <f t="shared" ca="1" si="18"/>
        <v>222.1849849273209</v>
      </c>
      <c r="FZ9" s="11">
        <f t="shared" ca="1" si="18"/>
        <v>243.77426735098868</v>
      </c>
      <c r="GA9" s="11">
        <f t="shared" ca="1" si="18"/>
        <v>232.61704853909941</v>
      </c>
      <c r="GB9" s="11">
        <f t="shared" ca="1" si="18"/>
        <v>214.65833037024291</v>
      </c>
      <c r="GC9" s="11">
        <f t="shared" ca="1" si="18"/>
        <v>223.10348233672482</v>
      </c>
      <c r="GD9" s="11">
        <f t="shared" ca="1" si="18"/>
        <v>239.08081118566921</v>
      </c>
      <c r="GE9" s="11">
        <f t="shared" ca="1" si="18"/>
        <v>215.47721709334633</v>
      </c>
      <c r="GF9" s="11">
        <f t="shared" ca="1" si="18"/>
        <v>215.82059790545318</v>
      </c>
      <c r="GG9" s="11">
        <f t="shared" ca="1" si="18"/>
        <v>205.63931418140083</v>
      </c>
      <c r="GH9" s="11">
        <f t="shared" ca="1" si="18"/>
        <v>211.36686515881354</v>
      </c>
      <c r="GI9" s="11">
        <f t="shared" ca="1" si="18"/>
        <v>203.70798128805706</v>
      </c>
      <c r="GJ9" s="11">
        <f t="shared" ca="1" si="18"/>
        <v>183.7272776822451</v>
      </c>
      <c r="GK9" s="11">
        <f t="shared" ca="1" si="18"/>
        <v>182.7863131628001</v>
      </c>
      <c r="GL9" s="11">
        <f t="shared" ca="1" si="18"/>
        <v>187.25698711709251</v>
      </c>
      <c r="GM9" s="11">
        <f t="shared" ca="1" si="18"/>
        <v>210.10491661214786</v>
      </c>
      <c r="GN9" s="11">
        <f t="shared" ca="1" si="18"/>
        <v>220.00981808369625</v>
      </c>
      <c r="GO9" s="11">
        <f t="shared" ref="GO9:HB9" ca="1" si="19">GN9*2.7182818^($D$2+$B$3*GO$5)</f>
        <v>222.07753876996648</v>
      </c>
      <c r="GP9" s="11">
        <f t="shared" ca="1" si="19"/>
        <v>220.13385414729541</v>
      </c>
      <c r="GQ9" s="11">
        <f t="shared" ca="1" si="19"/>
        <v>232.56628090422879</v>
      </c>
      <c r="GR9" s="11">
        <f t="shared" ca="1" si="19"/>
        <v>191.35813547683148</v>
      </c>
      <c r="GS9" s="11">
        <f t="shared" ca="1" si="19"/>
        <v>198.60780986298013</v>
      </c>
      <c r="GT9" s="11">
        <f t="shared" ca="1" si="19"/>
        <v>229.79319900388521</v>
      </c>
      <c r="GU9" s="11">
        <f t="shared" ca="1" si="19"/>
        <v>175.10057445624915</v>
      </c>
      <c r="GV9" s="11">
        <f t="shared" ca="1" si="19"/>
        <v>175.95534459901515</v>
      </c>
      <c r="GW9" s="11">
        <f t="shared" ca="1" si="19"/>
        <v>158.13473064401762</v>
      </c>
      <c r="GX9" s="11">
        <f t="shared" ca="1" si="19"/>
        <v>170.9831778791665</v>
      </c>
      <c r="GY9" s="11">
        <f t="shared" ca="1" si="19"/>
        <v>152.02575285791877</v>
      </c>
      <c r="GZ9" s="11">
        <f t="shared" ca="1" si="19"/>
        <v>124.77035021521047</v>
      </c>
      <c r="HA9" s="11">
        <f t="shared" ca="1" si="19"/>
        <v>129.80497948300516</v>
      </c>
      <c r="HB9" s="11">
        <f t="shared" ca="1" si="19"/>
        <v>133.30435182338684</v>
      </c>
    </row>
    <row r="33" spans="3:3">
      <c r="C33" s="2" t="s">
        <v>69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2"/>
  <sheetViews>
    <sheetView workbookViewId="0"/>
  </sheetViews>
  <sheetFormatPr defaultRowHeight="12.75"/>
  <cols>
    <col min="1" max="1" width="9.140625" style="3"/>
    <col min="2" max="2" width="17.85546875" customWidth="1"/>
    <col min="3" max="3" width="8.42578125" customWidth="1"/>
    <col min="4" max="4" width="6.5703125" customWidth="1"/>
    <col min="6" max="6" width="15.140625" customWidth="1"/>
  </cols>
  <sheetData>
    <row r="1" spans="2:19" s="3" customFormat="1" ht="18">
      <c r="B1" s="8" t="s">
        <v>0</v>
      </c>
    </row>
    <row r="2" spans="2:19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>
      <c r="B3" s="7" t="s">
        <v>5</v>
      </c>
      <c r="C3" s="7" t="s">
        <v>9</v>
      </c>
      <c r="D3" s="7" t="s">
        <v>6</v>
      </c>
      <c r="E3" s="3"/>
      <c r="F3" s="7" t="s">
        <v>7</v>
      </c>
      <c r="G3" s="7" t="s">
        <v>8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>
      <c r="B4" s="7" t="s">
        <v>1</v>
      </c>
      <c r="C4" s="9" t="s">
        <v>11</v>
      </c>
      <c r="D4">
        <v>30</v>
      </c>
      <c r="F4" s="9" t="s">
        <v>16</v>
      </c>
      <c r="G4">
        <f>((LN(D4/D5))+(D6+0.5*D7^2)*D8)/(D7*D8^0.5)</f>
        <v>-0.35055059032555297</v>
      </c>
    </row>
    <row r="5" spans="2:19">
      <c r="B5" s="7" t="s">
        <v>2</v>
      </c>
      <c r="C5" s="9" t="s">
        <v>12</v>
      </c>
      <c r="D5">
        <v>35</v>
      </c>
      <c r="F5" s="9" t="s">
        <v>17</v>
      </c>
      <c r="G5">
        <f>G4-D7*D8^0.5</f>
        <v>-0.63339330280017203</v>
      </c>
    </row>
    <row r="6" spans="2:19">
      <c r="B6" s="7" t="s">
        <v>3</v>
      </c>
      <c r="C6" s="9" t="s">
        <v>13</v>
      </c>
      <c r="D6">
        <v>0.03</v>
      </c>
      <c r="F6" s="9" t="s">
        <v>18</v>
      </c>
      <c r="G6">
        <f>NORMDIST(G4,0,1,1)</f>
        <v>0.36296276503572</v>
      </c>
    </row>
    <row r="7" spans="2:19">
      <c r="B7" s="7" t="s">
        <v>10</v>
      </c>
      <c r="C7" s="9" t="s">
        <v>14</v>
      </c>
      <c r="D7">
        <v>0.4</v>
      </c>
      <c r="F7" s="9" t="s">
        <v>19</v>
      </c>
      <c r="G7">
        <f>NORMDIST(G5,0,1,1)</f>
        <v>0.26323841868434872</v>
      </c>
    </row>
    <row r="8" spans="2:19">
      <c r="B8" s="7" t="s">
        <v>4</v>
      </c>
      <c r="C8" s="9" t="s">
        <v>15</v>
      </c>
      <c r="D8">
        <v>0.5</v>
      </c>
      <c r="F8" s="9" t="s">
        <v>20</v>
      </c>
      <c r="G8">
        <f>D4*G6-D5*2.7182818^(-D6*D8)*G7</f>
        <v>1.8127071273598911</v>
      </c>
    </row>
    <row r="12" spans="2:19" ht="15.75">
      <c r="B12" s="1" t="s">
        <v>21</v>
      </c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  <oleObjects>
    <oleObject progId="WP8Doc" shapeId="4097" r:id="rId3"/>
    <oleObject progId="WP8Doc" shapeId="4098" r:id="rId4"/>
    <oleObject progId="WP8Doc" shapeId="4099" r:id="rId5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18"/>
  <sheetViews>
    <sheetView workbookViewId="0">
      <selection activeCell="A16" sqref="A16"/>
    </sheetView>
  </sheetViews>
  <sheetFormatPr defaultRowHeight="12.75"/>
  <cols>
    <col min="5" max="5" width="10.140625" customWidth="1"/>
  </cols>
  <sheetData>
    <row r="1" spans="1:8" ht="18">
      <c r="A1" s="4" t="s">
        <v>22</v>
      </c>
    </row>
    <row r="2" spans="1:8">
      <c r="A2" s="2"/>
      <c r="B2" t="s">
        <v>23</v>
      </c>
    </row>
    <row r="3" spans="1:8">
      <c r="A3" t="s">
        <v>24</v>
      </c>
      <c r="B3" s="3">
        <v>40</v>
      </c>
      <c r="C3" t="s">
        <v>25</v>
      </c>
      <c r="D3" s="6">
        <f>((B9)+(B6+0.5*B7^2)*B5)/(B7*B5^0.5)</f>
        <v>0.4809862009372966</v>
      </c>
    </row>
    <row r="4" spans="1:8">
      <c r="A4" t="s">
        <v>26</v>
      </c>
      <c r="B4" s="3">
        <f>1100/20</f>
        <v>55</v>
      </c>
      <c r="C4" t="s">
        <v>27</v>
      </c>
      <c r="D4" s="6">
        <f>D3-B7*B5^0.5</f>
        <v>-0.38503920284714199</v>
      </c>
    </row>
    <row r="5" spans="1:8">
      <c r="A5" t="s">
        <v>28</v>
      </c>
      <c r="B5" s="3">
        <v>3</v>
      </c>
      <c r="C5" t="s">
        <v>29</v>
      </c>
      <c r="D5" s="6">
        <f>NORMDIST(D3,0,1,TRUE)</f>
        <v>0.68473684696374004</v>
      </c>
    </row>
    <row r="6" spans="1:8">
      <c r="A6" t="s">
        <v>30</v>
      </c>
      <c r="B6" s="3">
        <v>0.12</v>
      </c>
      <c r="C6" t="s">
        <v>31</v>
      </c>
      <c r="D6" s="6">
        <f>NORMDIST(D4,0,1,TRUE)</f>
        <v>0.35010418538690913</v>
      </c>
      <c r="F6" t="s">
        <v>32</v>
      </c>
      <c r="G6" s="6">
        <f>G15*G13/G14</f>
        <v>0.2</v>
      </c>
      <c r="H6" t="s">
        <v>33</v>
      </c>
    </row>
    <row r="7" spans="1:8">
      <c r="A7" t="s">
        <v>34</v>
      </c>
      <c r="B7" s="3">
        <v>0.5</v>
      </c>
      <c r="C7" t="s">
        <v>35</v>
      </c>
      <c r="D7" s="5">
        <f>B3*D5-B4*2.7182818^(-B6*B5)*D6</f>
        <v>13.955206728759944</v>
      </c>
      <c r="E7" s="2" t="s">
        <v>36</v>
      </c>
      <c r="F7" t="s">
        <v>37</v>
      </c>
      <c r="G7" s="6">
        <f>D7/(1+G6)</f>
        <v>11.629338940633287</v>
      </c>
      <c r="H7" s="2" t="s">
        <v>38</v>
      </c>
    </row>
    <row r="8" spans="1:8">
      <c r="C8" t="s">
        <v>39</v>
      </c>
      <c r="D8" s="5">
        <f>D7+B4*2.7182818^(-B6*B5)-B3</f>
        <v>12.327404807292211</v>
      </c>
      <c r="E8" s="2" t="s">
        <v>40</v>
      </c>
      <c r="F8" t="s">
        <v>41</v>
      </c>
      <c r="G8" s="3">
        <f>G7*G13</f>
        <v>232.58677881266576</v>
      </c>
    </row>
    <row r="9" spans="1:8">
      <c r="A9" t="s">
        <v>42</v>
      </c>
      <c r="B9" s="6">
        <f>LN(B3/B4)</f>
        <v>-0.31845373111853459</v>
      </c>
    </row>
    <row r="10" spans="1:8">
      <c r="B10">
        <f>(B6+0.5*B7^2)*B5</f>
        <v>0.73499999999999999</v>
      </c>
      <c r="F10" t="s">
        <v>43</v>
      </c>
      <c r="G10" s="3">
        <v>0.1</v>
      </c>
      <c r="H10" t="s">
        <v>44</v>
      </c>
    </row>
    <row r="11" spans="1:8">
      <c r="B11">
        <f>B7*(B5^0.5)</f>
        <v>0.8660254037844386</v>
      </c>
      <c r="F11" t="s">
        <v>45</v>
      </c>
      <c r="G11" s="3">
        <v>3</v>
      </c>
      <c r="H11" t="s">
        <v>46</v>
      </c>
    </row>
    <row r="12" spans="1:8">
      <c r="F12" t="s">
        <v>47</v>
      </c>
      <c r="G12" s="3">
        <v>1000</v>
      </c>
      <c r="H12" t="s">
        <v>48</v>
      </c>
    </row>
    <row r="13" spans="1:8">
      <c r="F13" t="s">
        <v>49</v>
      </c>
      <c r="G13" s="3">
        <v>20</v>
      </c>
      <c r="H13" t="s">
        <v>50</v>
      </c>
    </row>
    <row r="14" spans="1:8">
      <c r="F14" t="s">
        <v>51</v>
      </c>
      <c r="G14" s="3">
        <v>1000000</v>
      </c>
      <c r="H14" t="s">
        <v>52</v>
      </c>
    </row>
    <row r="15" spans="1:8">
      <c r="F15" t="s">
        <v>53</v>
      </c>
      <c r="G15" s="3">
        <v>10000</v>
      </c>
      <c r="H15" t="s">
        <v>54</v>
      </c>
    </row>
    <row r="17" spans="6:8">
      <c r="F17" t="s">
        <v>55</v>
      </c>
      <c r="G17" s="5">
        <f>G10*G12*(1/B6-1/(B6*(1+B6)^G11))+G12/(1+B6)^G11</f>
        <v>951.96337463556847</v>
      </c>
      <c r="H17" t="s">
        <v>56</v>
      </c>
    </row>
    <row r="18" spans="6:8">
      <c r="F18" t="s">
        <v>57</v>
      </c>
      <c r="G18" s="5">
        <f>G8+G17</f>
        <v>1184.5501534482341</v>
      </c>
      <c r="H18" s="2" t="s">
        <v>58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A29" sqref="A29"/>
    </sheetView>
  </sheetViews>
  <sheetFormatPr defaultRowHeight="12.75"/>
  <cols>
    <col min="1" max="1" width="6.140625" style="13" customWidth="1"/>
    <col min="2" max="2" width="6.7109375" style="13" customWidth="1"/>
    <col min="3" max="3" width="7.28515625" style="13" customWidth="1"/>
    <col min="4" max="4" width="8.140625" style="13" customWidth="1"/>
    <col min="5" max="5" width="8" style="13" customWidth="1"/>
    <col min="6" max="256" width="9.140625" style="13"/>
    <col min="257" max="257" width="6.140625" style="13" customWidth="1"/>
    <col min="258" max="258" width="6.7109375" style="13" customWidth="1"/>
    <col min="259" max="259" width="7.28515625" style="13" customWidth="1"/>
    <col min="260" max="260" width="8.140625" style="13" customWidth="1"/>
    <col min="261" max="261" width="8" style="13" customWidth="1"/>
    <col min="262" max="512" width="9.140625" style="13"/>
    <col min="513" max="513" width="6.140625" style="13" customWidth="1"/>
    <col min="514" max="514" width="6.7109375" style="13" customWidth="1"/>
    <col min="515" max="515" width="7.28515625" style="13" customWidth="1"/>
    <col min="516" max="516" width="8.140625" style="13" customWidth="1"/>
    <col min="517" max="517" width="8" style="13" customWidth="1"/>
    <col min="518" max="768" width="9.140625" style="13"/>
    <col min="769" max="769" width="6.140625" style="13" customWidth="1"/>
    <col min="770" max="770" width="6.7109375" style="13" customWidth="1"/>
    <col min="771" max="771" width="7.28515625" style="13" customWidth="1"/>
    <col min="772" max="772" width="8.140625" style="13" customWidth="1"/>
    <col min="773" max="773" width="8" style="13" customWidth="1"/>
    <col min="774" max="1024" width="9.140625" style="13"/>
    <col min="1025" max="1025" width="6.140625" style="13" customWidth="1"/>
    <col min="1026" max="1026" width="6.7109375" style="13" customWidth="1"/>
    <col min="1027" max="1027" width="7.28515625" style="13" customWidth="1"/>
    <col min="1028" max="1028" width="8.140625" style="13" customWidth="1"/>
    <col min="1029" max="1029" width="8" style="13" customWidth="1"/>
    <col min="1030" max="1280" width="9.140625" style="13"/>
    <col min="1281" max="1281" width="6.140625" style="13" customWidth="1"/>
    <col min="1282" max="1282" width="6.7109375" style="13" customWidth="1"/>
    <col min="1283" max="1283" width="7.28515625" style="13" customWidth="1"/>
    <col min="1284" max="1284" width="8.140625" style="13" customWidth="1"/>
    <col min="1285" max="1285" width="8" style="13" customWidth="1"/>
    <col min="1286" max="1536" width="9.140625" style="13"/>
    <col min="1537" max="1537" width="6.140625" style="13" customWidth="1"/>
    <col min="1538" max="1538" width="6.7109375" style="13" customWidth="1"/>
    <col min="1539" max="1539" width="7.28515625" style="13" customWidth="1"/>
    <col min="1540" max="1540" width="8.140625" style="13" customWidth="1"/>
    <col min="1541" max="1541" width="8" style="13" customWidth="1"/>
    <col min="1542" max="1792" width="9.140625" style="13"/>
    <col min="1793" max="1793" width="6.140625" style="13" customWidth="1"/>
    <col min="1794" max="1794" width="6.7109375" style="13" customWidth="1"/>
    <col min="1795" max="1795" width="7.28515625" style="13" customWidth="1"/>
    <col min="1796" max="1796" width="8.140625" style="13" customWidth="1"/>
    <col min="1797" max="1797" width="8" style="13" customWidth="1"/>
    <col min="1798" max="2048" width="9.140625" style="13"/>
    <col min="2049" max="2049" width="6.140625" style="13" customWidth="1"/>
    <col min="2050" max="2050" width="6.7109375" style="13" customWidth="1"/>
    <col min="2051" max="2051" width="7.28515625" style="13" customWidth="1"/>
    <col min="2052" max="2052" width="8.140625" style="13" customWidth="1"/>
    <col min="2053" max="2053" width="8" style="13" customWidth="1"/>
    <col min="2054" max="2304" width="9.140625" style="13"/>
    <col min="2305" max="2305" width="6.140625" style="13" customWidth="1"/>
    <col min="2306" max="2306" width="6.7109375" style="13" customWidth="1"/>
    <col min="2307" max="2307" width="7.28515625" style="13" customWidth="1"/>
    <col min="2308" max="2308" width="8.140625" style="13" customWidth="1"/>
    <col min="2309" max="2309" width="8" style="13" customWidth="1"/>
    <col min="2310" max="2560" width="9.140625" style="13"/>
    <col min="2561" max="2561" width="6.140625" style="13" customWidth="1"/>
    <col min="2562" max="2562" width="6.7109375" style="13" customWidth="1"/>
    <col min="2563" max="2563" width="7.28515625" style="13" customWidth="1"/>
    <col min="2564" max="2564" width="8.140625" style="13" customWidth="1"/>
    <col min="2565" max="2565" width="8" style="13" customWidth="1"/>
    <col min="2566" max="2816" width="9.140625" style="13"/>
    <col min="2817" max="2817" width="6.140625" style="13" customWidth="1"/>
    <col min="2818" max="2818" width="6.7109375" style="13" customWidth="1"/>
    <col min="2819" max="2819" width="7.28515625" style="13" customWidth="1"/>
    <col min="2820" max="2820" width="8.140625" style="13" customWidth="1"/>
    <col min="2821" max="2821" width="8" style="13" customWidth="1"/>
    <col min="2822" max="3072" width="9.140625" style="13"/>
    <col min="3073" max="3073" width="6.140625" style="13" customWidth="1"/>
    <col min="3074" max="3074" width="6.7109375" style="13" customWidth="1"/>
    <col min="3075" max="3075" width="7.28515625" style="13" customWidth="1"/>
    <col min="3076" max="3076" width="8.140625" style="13" customWidth="1"/>
    <col min="3077" max="3077" width="8" style="13" customWidth="1"/>
    <col min="3078" max="3328" width="9.140625" style="13"/>
    <col min="3329" max="3329" width="6.140625" style="13" customWidth="1"/>
    <col min="3330" max="3330" width="6.7109375" style="13" customWidth="1"/>
    <col min="3331" max="3331" width="7.28515625" style="13" customWidth="1"/>
    <col min="3332" max="3332" width="8.140625" style="13" customWidth="1"/>
    <col min="3333" max="3333" width="8" style="13" customWidth="1"/>
    <col min="3334" max="3584" width="9.140625" style="13"/>
    <col min="3585" max="3585" width="6.140625" style="13" customWidth="1"/>
    <col min="3586" max="3586" width="6.7109375" style="13" customWidth="1"/>
    <col min="3587" max="3587" width="7.28515625" style="13" customWidth="1"/>
    <col min="3588" max="3588" width="8.140625" style="13" customWidth="1"/>
    <col min="3589" max="3589" width="8" style="13" customWidth="1"/>
    <col min="3590" max="3840" width="9.140625" style="13"/>
    <col min="3841" max="3841" width="6.140625" style="13" customWidth="1"/>
    <col min="3842" max="3842" width="6.7109375" style="13" customWidth="1"/>
    <col min="3843" max="3843" width="7.28515625" style="13" customWidth="1"/>
    <col min="3844" max="3844" width="8.140625" style="13" customWidth="1"/>
    <col min="3845" max="3845" width="8" style="13" customWidth="1"/>
    <col min="3846" max="4096" width="9.140625" style="13"/>
    <col min="4097" max="4097" width="6.140625" style="13" customWidth="1"/>
    <col min="4098" max="4098" width="6.7109375" style="13" customWidth="1"/>
    <col min="4099" max="4099" width="7.28515625" style="13" customWidth="1"/>
    <col min="4100" max="4100" width="8.140625" style="13" customWidth="1"/>
    <col min="4101" max="4101" width="8" style="13" customWidth="1"/>
    <col min="4102" max="4352" width="9.140625" style="13"/>
    <col min="4353" max="4353" width="6.140625" style="13" customWidth="1"/>
    <col min="4354" max="4354" width="6.7109375" style="13" customWidth="1"/>
    <col min="4355" max="4355" width="7.28515625" style="13" customWidth="1"/>
    <col min="4356" max="4356" width="8.140625" style="13" customWidth="1"/>
    <col min="4357" max="4357" width="8" style="13" customWidth="1"/>
    <col min="4358" max="4608" width="9.140625" style="13"/>
    <col min="4609" max="4609" width="6.140625" style="13" customWidth="1"/>
    <col min="4610" max="4610" width="6.7109375" style="13" customWidth="1"/>
    <col min="4611" max="4611" width="7.28515625" style="13" customWidth="1"/>
    <col min="4612" max="4612" width="8.140625" style="13" customWidth="1"/>
    <col min="4613" max="4613" width="8" style="13" customWidth="1"/>
    <col min="4614" max="4864" width="9.140625" style="13"/>
    <col min="4865" max="4865" width="6.140625" style="13" customWidth="1"/>
    <col min="4866" max="4866" width="6.7109375" style="13" customWidth="1"/>
    <col min="4867" max="4867" width="7.28515625" style="13" customWidth="1"/>
    <col min="4868" max="4868" width="8.140625" style="13" customWidth="1"/>
    <col min="4869" max="4869" width="8" style="13" customWidth="1"/>
    <col min="4870" max="5120" width="9.140625" style="13"/>
    <col min="5121" max="5121" width="6.140625" style="13" customWidth="1"/>
    <col min="5122" max="5122" width="6.7109375" style="13" customWidth="1"/>
    <col min="5123" max="5123" width="7.28515625" style="13" customWidth="1"/>
    <col min="5124" max="5124" width="8.140625" style="13" customWidth="1"/>
    <col min="5125" max="5125" width="8" style="13" customWidth="1"/>
    <col min="5126" max="5376" width="9.140625" style="13"/>
    <col min="5377" max="5377" width="6.140625" style="13" customWidth="1"/>
    <col min="5378" max="5378" width="6.7109375" style="13" customWidth="1"/>
    <col min="5379" max="5379" width="7.28515625" style="13" customWidth="1"/>
    <col min="5380" max="5380" width="8.140625" style="13" customWidth="1"/>
    <col min="5381" max="5381" width="8" style="13" customWidth="1"/>
    <col min="5382" max="5632" width="9.140625" style="13"/>
    <col min="5633" max="5633" width="6.140625" style="13" customWidth="1"/>
    <col min="5634" max="5634" width="6.7109375" style="13" customWidth="1"/>
    <col min="5635" max="5635" width="7.28515625" style="13" customWidth="1"/>
    <col min="5636" max="5636" width="8.140625" style="13" customWidth="1"/>
    <col min="5637" max="5637" width="8" style="13" customWidth="1"/>
    <col min="5638" max="5888" width="9.140625" style="13"/>
    <col min="5889" max="5889" width="6.140625" style="13" customWidth="1"/>
    <col min="5890" max="5890" width="6.7109375" style="13" customWidth="1"/>
    <col min="5891" max="5891" width="7.28515625" style="13" customWidth="1"/>
    <col min="5892" max="5892" width="8.140625" style="13" customWidth="1"/>
    <col min="5893" max="5893" width="8" style="13" customWidth="1"/>
    <col min="5894" max="6144" width="9.140625" style="13"/>
    <col min="6145" max="6145" width="6.140625" style="13" customWidth="1"/>
    <col min="6146" max="6146" width="6.7109375" style="13" customWidth="1"/>
    <col min="6147" max="6147" width="7.28515625" style="13" customWidth="1"/>
    <col min="6148" max="6148" width="8.140625" style="13" customWidth="1"/>
    <col min="6149" max="6149" width="8" style="13" customWidth="1"/>
    <col min="6150" max="6400" width="9.140625" style="13"/>
    <col min="6401" max="6401" width="6.140625" style="13" customWidth="1"/>
    <col min="6402" max="6402" width="6.7109375" style="13" customWidth="1"/>
    <col min="6403" max="6403" width="7.28515625" style="13" customWidth="1"/>
    <col min="6404" max="6404" width="8.140625" style="13" customWidth="1"/>
    <col min="6405" max="6405" width="8" style="13" customWidth="1"/>
    <col min="6406" max="6656" width="9.140625" style="13"/>
    <col min="6657" max="6657" width="6.140625" style="13" customWidth="1"/>
    <col min="6658" max="6658" width="6.7109375" style="13" customWidth="1"/>
    <col min="6659" max="6659" width="7.28515625" style="13" customWidth="1"/>
    <col min="6660" max="6660" width="8.140625" style="13" customWidth="1"/>
    <col min="6661" max="6661" width="8" style="13" customWidth="1"/>
    <col min="6662" max="6912" width="9.140625" style="13"/>
    <col min="6913" max="6913" width="6.140625" style="13" customWidth="1"/>
    <col min="6914" max="6914" width="6.7109375" style="13" customWidth="1"/>
    <col min="6915" max="6915" width="7.28515625" style="13" customWidth="1"/>
    <col min="6916" max="6916" width="8.140625" style="13" customWidth="1"/>
    <col min="6917" max="6917" width="8" style="13" customWidth="1"/>
    <col min="6918" max="7168" width="9.140625" style="13"/>
    <col min="7169" max="7169" width="6.140625" style="13" customWidth="1"/>
    <col min="7170" max="7170" width="6.7109375" style="13" customWidth="1"/>
    <col min="7171" max="7171" width="7.28515625" style="13" customWidth="1"/>
    <col min="7172" max="7172" width="8.140625" style="13" customWidth="1"/>
    <col min="7173" max="7173" width="8" style="13" customWidth="1"/>
    <col min="7174" max="7424" width="9.140625" style="13"/>
    <col min="7425" max="7425" width="6.140625" style="13" customWidth="1"/>
    <col min="7426" max="7426" width="6.7109375" style="13" customWidth="1"/>
    <col min="7427" max="7427" width="7.28515625" style="13" customWidth="1"/>
    <col min="7428" max="7428" width="8.140625" style="13" customWidth="1"/>
    <col min="7429" max="7429" width="8" style="13" customWidth="1"/>
    <col min="7430" max="7680" width="9.140625" style="13"/>
    <col min="7681" max="7681" width="6.140625" style="13" customWidth="1"/>
    <col min="7682" max="7682" width="6.7109375" style="13" customWidth="1"/>
    <col min="7683" max="7683" width="7.28515625" style="13" customWidth="1"/>
    <col min="7684" max="7684" width="8.140625" style="13" customWidth="1"/>
    <col min="7685" max="7685" width="8" style="13" customWidth="1"/>
    <col min="7686" max="7936" width="9.140625" style="13"/>
    <col min="7937" max="7937" width="6.140625" style="13" customWidth="1"/>
    <col min="7938" max="7938" width="6.7109375" style="13" customWidth="1"/>
    <col min="7939" max="7939" width="7.28515625" style="13" customWidth="1"/>
    <col min="7940" max="7940" width="8.140625" style="13" customWidth="1"/>
    <col min="7941" max="7941" width="8" style="13" customWidth="1"/>
    <col min="7942" max="8192" width="9.140625" style="13"/>
    <col min="8193" max="8193" width="6.140625" style="13" customWidth="1"/>
    <col min="8194" max="8194" width="6.7109375" style="13" customWidth="1"/>
    <col min="8195" max="8195" width="7.28515625" style="13" customWidth="1"/>
    <col min="8196" max="8196" width="8.140625" style="13" customWidth="1"/>
    <col min="8197" max="8197" width="8" style="13" customWidth="1"/>
    <col min="8198" max="8448" width="9.140625" style="13"/>
    <col min="8449" max="8449" width="6.140625" style="13" customWidth="1"/>
    <col min="8450" max="8450" width="6.7109375" style="13" customWidth="1"/>
    <col min="8451" max="8451" width="7.28515625" style="13" customWidth="1"/>
    <col min="8452" max="8452" width="8.140625" style="13" customWidth="1"/>
    <col min="8453" max="8453" width="8" style="13" customWidth="1"/>
    <col min="8454" max="8704" width="9.140625" style="13"/>
    <col min="8705" max="8705" width="6.140625" style="13" customWidth="1"/>
    <col min="8706" max="8706" width="6.7109375" style="13" customWidth="1"/>
    <col min="8707" max="8707" width="7.28515625" style="13" customWidth="1"/>
    <col min="8708" max="8708" width="8.140625" style="13" customWidth="1"/>
    <col min="8709" max="8709" width="8" style="13" customWidth="1"/>
    <col min="8710" max="8960" width="9.140625" style="13"/>
    <col min="8961" max="8961" width="6.140625" style="13" customWidth="1"/>
    <col min="8962" max="8962" width="6.7109375" style="13" customWidth="1"/>
    <col min="8963" max="8963" width="7.28515625" style="13" customWidth="1"/>
    <col min="8964" max="8964" width="8.140625" style="13" customWidth="1"/>
    <col min="8965" max="8965" width="8" style="13" customWidth="1"/>
    <col min="8966" max="9216" width="9.140625" style="13"/>
    <col min="9217" max="9217" width="6.140625" style="13" customWidth="1"/>
    <col min="9218" max="9218" width="6.7109375" style="13" customWidth="1"/>
    <col min="9219" max="9219" width="7.28515625" style="13" customWidth="1"/>
    <col min="9220" max="9220" width="8.140625" style="13" customWidth="1"/>
    <col min="9221" max="9221" width="8" style="13" customWidth="1"/>
    <col min="9222" max="9472" width="9.140625" style="13"/>
    <col min="9473" max="9473" width="6.140625" style="13" customWidth="1"/>
    <col min="9474" max="9474" width="6.7109375" style="13" customWidth="1"/>
    <col min="9475" max="9475" width="7.28515625" style="13" customWidth="1"/>
    <col min="9476" max="9476" width="8.140625" style="13" customWidth="1"/>
    <col min="9477" max="9477" width="8" style="13" customWidth="1"/>
    <col min="9478" max="9728" width="9.140625" style="13"/>
    <col min="9729" max="9729" width="6.140625" style="13" customWidth="1"/>
    <col min="9730" max="9730" width="6.7109375" style="13" customWidth="1"/>
    <col min="9731" max="9731" width="7.28515625" style="13" customWidth="1"/>
    <col min="9732" max="9732" width="8.140625" style="13" customWidth="1"/>
    <col min="9733" max="9733" width="8" style="13" customWidth="1"/>
    <col min="9734" max="9984" width="9.140625" style="13"/>
    <col min="9985" max="9985" width="6.140625" style="13" customWidth="1"/>
    <col min="9986" max="9986" width="6.7109375" style="13" customWidth="1"/>
    <col min="9987" max="9987" width="7.28515625" style="13" customWidth="1"/>
    <col min="9988" max="9988" width="8.140625" style="13" customWidth="1"/>
    <col min="9989" max="9989" width="8" style="13" customWidth="1"/>
    <col min="9990" max="10240" width="9.140625" style="13"/>
    <col min="10241" max="10241" width="6.140625" style="13" customWidth="1"/>
    <col min="10242" max="10242" width="6.7109375" style="13" customWidth="1"/>
    <col min="10243" max="10243" width="7.28515625" style="13" customWidth="1"/>
    <col min="10244" max="10244" width="8.140625" style="13" customWidth="1"/>
    <col min="10245" max="10245" width="8" style="13" customWidth="1"/>
    <col min="10246" max="10496" width="9.140625" style="13"/>
    <col min="10497" max="10497" width="6.140625" style="13" customWidth="1"/>
    <col min="10498" max="10498" width="6.7109375" style="13" customWidth="1"/>
    <col min="10499" max="10499" width="7.28515625" style="13" customWidth="1"/>
    <col min="10500" max="10500" width="8.140625" style="13" customWidth="1"/>
    <col min="10501" max="10501" width="8" style="13" customWidth="1"/>
    <col min="10502" max="10752" width="9.140625" style="13"/>
    <col min="10753" max="10753" width="6.140625" style="13" customWidth="1"/>
    <col min="10754" max="10754" width="6.7109375" style="13" customWidth="1"/>
    <col min="10755" max="10755" width="7.28515625" style="13" customWidth="1"/>
    <col min="10756" max="10756" width="8.140625" style="13" customWidth="1"/>
    <col min="10757" max="10757" width="8" style="13" customWidth="1"/>
    <col min="10758" max="11008" width="9.140625" style="13"/>
    <col min="11009" max="11009" width="6.140625" style="13" customWidth="1"/>
    <col min="11010" max="11010" width="6.7109375" style="13" customWidth="1"/>
    <col min="11011" max="11011" width="7.28515625" style="13" customWidth="1"/>
    <col min="11012" max="11012" width="8.140625" style="13" customWidth="1"/>
    <col min="11013" max="11013" width="8" style="13" customWidth="1"/>
    <col min="11014" max="11264" width="9.140625" style="13"/>
    <col min="11265" max="11265" width="6.140625" style="13" customWidth="1"/>
    <col min="11266" max="11266" width="6.7109375" style="13" customWidth="1"/>
    <col min="11267" max="11267" width="7.28515625" style="13" customWidth="1"/>
    <col min="11268" max="11268" width="8.140625" style="13" customWidth="1"/>
    <col min="11269" max="11269" width="8" style="13" customWidth="1"/>
    <col min="11270" max="11520" width="9.140625" style="13"/>
    <col min="11521" max="11521" width="6.140625" style="13" customWidth="1"/>
    <col min="11522" max="11522" width="6.7109375" style="13" customWidth="1"/>
    <col min="11523" max="11523" width="7.28515625" style="13" customWidth="1"/>
    <col min="11524" max="11524" width="8.140625" style="13" customWidth="1"/>
    <col min="11525" max="11525" width="8" style="13" customWidth="1"/>
    <col min="11526" max="11776" width="9.140625" style="13"/>
    <col min="11777" max="11777" width="6.140625" style="13" customWidth="1"/>
    <col min="11778" max="11778" width="6.7109375" style="13" customWidth="1"/>
    <col min="11779" max="11779" width="7.28515625" style="13" customWidth="1"/>
    <col min="11780" max="11780" width="8.140625" style="13" customWidth="1"/>
    <col min="11781" max="11781" width="8" style="13" customWidth="1"/>
    <col min="11782" max="12032" width="9.140625" style="13"/>
    <col min="12033" max="12033" width="6.140625" style="13" customWidth="1"/>
    <col min="12034" max="12034" width="6.7109375" style="13" customWidth="1"/>
    <col min="12035" max="12035" width="7.28515625" style="13" customWidth="1"/>
    <col min="12036" max="12036" width="8.140625" style="13" customWidth="1"/>
    <col min="12037" max="12037" width="8" style="13" customWidth="1"/>
    <col min="12038" max="12288" width="9.140625" style="13"/>
    <col min="12289" max="12289" width="6.140625" style="13" customWidth="1"/>
    <col min="12290" max="12290" width="6.7109375" style="13" customWidth="1"/>
    <col min="12291" max="12291" width="7.28515625" style="13" customWidth="1"/>
    <col min="12292" max="12292" width="8.140625" style="13" customWidth="1"/>
    <col min="12293" max="12293" width="8" style="13" customWidth="1"/>
    <col min="12294" max="12544" width="9.140625" style="13"/>
    <col min="12545" max="12545" width="6.140625" style="13" customWidth="1"/>
    <col min="12546" max="12546" width="6.7109375" style="13" customWidth="1"/>
    <col min="12547" max="12547" width="7.28515625" style="13" customWidth="1"/>
    <col min="12548" max="12548" width="8.140625" style="13" customWidth="1"/>
    <col min="12549" max="12549" width="8" style="13" customWidth="1"/>
    <col min="12550" max="12800" width="9.140625" style="13"/>
    <col min="12801" max="12801" width="6.140625" style="13" customWidth="1"/>
    <col min="12802" max="12802" width="6.7109375" style="13" customWidth="1"/>
    <col min="12803" max="12803" width="7.28515625" style="13" customWidth="1"/>
    <col min="12804" max="12804" width="8.140625" style="13" customWidth="1"/>
    <col min="12805" max="12805" width="8" style="13" customWidth="1"/>
    <col min="12806" max="13056" width="9.140625" style="13"/>
    <col min="13057" max="13057" width="6.140625" style="13" customWidth="1"/>
    <col min="13058" max="13058" width="6.7109375" style="13" customWidth="1"/>
    <col min="13059" max="13059" width="7.28515625" style="13" customWidth="1"/>
    <col min="13060" max="13060" width="8.140625" style="13" customWidth="1"/>
    <col min="13061" max="13061" width="8" style="13" customWidth="1"/>
    <col min="13062" max="13312" width="9.140625" style="13"/>
    <col min="13313" max="13313" width="6.140625" style="13" customWidth="1"/>
    <col min="13314" max="13314" width="6.7109375" style="13" customWidth="1"/>
    <col min="13315" max="13315" width="7.28515625" style="13" customWidth="1"/>
    <col min="13316" max="13316" width="8.140625" style="13" customWidth="1"/>
    <col min="13317" max="13317" width="8" style="13" customWidth="1"/>
    <col min="13318" max="13568" width="9.140625" style="13"/>
    <col min="13569" max="13569" width="6.140625" style="13" customWidth="1"/>
    <col min="13570" max="13570" width="6.7109375" style="13" customWidth="1"/>
    <col min="13571" max="13571" width="7.28515625" style="13" customWidth="1"/>
    <col min="13572" max="13572" width="8.140625" style="13" customWidth="1"/>
    <col min="13573" max="13573" width="8" style="13" customWidth="1"/>
    <col min="13574" max="13824" width="9.140625" style="13"/>
    <col min="13825" max="13825" width="6.140625" style="13" customWidth="1"/>
    <col min="13826" max="13826" width="6.7109375" style="13" customWidth="1"/>
    <col min="13827" max="13827" width="7.28515625" style="13" customWidth="1"/>
    <col min="13828" max="13828" width="8.140625" style="13" customWidth="1"/>
    <col min="13829" max="13829" width="8" style="13" customWidth="1"/>
    <col min="13830" max="14080" width="9.140625" style="13"/>
    <col min="14081" max="14081" width="6.140625" style="13" customWidth="1"/>
    <col min="14082" max="14082" width="6.7109375" style="13" customWidth="1"/>
    <col min="14083" max="14083" width="7.28515625" style="13" customWidth="1"/>
    <col min="14084" max="14084" width="8.140625" style="13" customWidth="1"/>
    <col min="14085" max="14085" width="8" style="13" customWidth="1"/>
    <col min="14086" max="14336" width="9.140625" style="13"/>
    <col min="14337" max="14337" width="6.140625" style="13" customWidth="1"/>
    <col min="14338" max="14338" width="6.7109375" style="13" customWidth="1"/>
    <col min="14339" max="14339" width="7.28515625" style="13" customWidth="1"/>
    <col min="14340" max="14340" width="8.140625" style="13" customWidth="1"/>
    <col min="14341" max="14341" width="8" style="13" customWidth="1"/>
    <col min="14342" max="14592" width="9.140625" style="13"/>
    <col min="14593" max="14593" width="6.140625" style="13" customWidth="1"/>
    <col min="14594" max="14594" width="6.7109375" style="13" customWidth="1"/>
    <col min="14595" max="14595" width="7.28515625" style="13" customWidth="1"/>
    <col min="14596" max="14596" width="8.140625" style="13" customWidth="1"/>
    <col min="14597" max="14597" width="8" style="13" customWidth="1"/>
    <col min="14598" max="14848" width="9.140625" style="13"/>
    <col min="14849" max="14849" width="6.140625" style="13" customWidth="1"/>
    <col min="14850" max="14850" width="6.7109375" style="13" customWidth="1"/>
    <col min="14851" max="14851" width="7.28515625" style="13" customWidth="1"/>
    <col min="14852" max="14852" width="8.140625" style="13" customWidth="1"/>
    <col min="14853" max="14853" width="8" style="13" customWidth="1"/>
    <col min="14854" max="15104" width="9.140625" style="13"/>
    <col min="15105" max="15105" width="6.140625" style="13" customWidth="1"/>
    <col min="15106" max="15106" width="6.7109375" style="13" customWidth="1"/>
    <col min="15107" max="15107" width="7.28515625" style="13" customWidth="1"/>
    <col min="15108" max="15108" width="8.140625" style="13" customWidth="1"/>
    <col min="15109" max="15109" width="8" style="13" customWidth="1"/>
    <col min="15110" max="15360" width="9.140625" style="13"/>
    <col min="15361" max="15361" width="6.140625" style="13" customWidth="1"/>
    <col min="15362" max="15362" width="6.7109375" style="13" customWidth="1"/>
    <col min="15363" max="15363" width="7.28515625" style="13" customWidth="1"/>
    <col min="15364" max="15364" width="8.140625" style="13" customWidth="1"/>
    <col min="15365" max="15365" width="8" style="13" customWidth="1"/>
    <col min="15366" max="15616" width="9.140625" style="13"/>
    <col min="15617" max="15617" width="6.140625" style="13" customWidth="1"/>
    <col min="15618" max="15618" width="6.7109375" style="13" customWidth="1"/>
    <col min="15619" max="15619" width="7.28515625" style="13" customWidth="1"/>
    <col min="15620" max="15620" width="8.140625" style="13" customWidth="1"/>
    <col min="15621" max="15621" width="8" style="13" customWidth="1"/>
    <col min="15622" max="15872" width="9.140625" style="13"/>
    <col min="15873" max="15873" width="6.140625" style="13" customWidth="1"/>
    <col min="15874" max="15874" width="6.7109375" style="13" customWidth="1"/>
    <col min="15875" max="15875" width="7.28515625" style="13" customWidth="1"/>
    <col min="15876" max="15876" width="8.140625" style="13" customWidth="1"/>
    <col min="15877" max="15877" width="8" style="13" customWidth="1"/>
    <col min="15878" max="16128" width="9.140625" style="13"/>
    <col min="16129" max="16129" width="6.140625" style="13" customWidth="1"/>
    <col min="16130" max="16130" width="6.7109375" style="13" customWidth="1"/>
    <col min="16131" max="16131" width="7.28515625" style="13" customWidth="1"/>
    <col min="16132" max="16132" width="8.140625" style="13" customWidth="1"/>
    <col min="16133" max="16133" width="8" style="13" customWidth="1"/>
    <col min="16134" max="16384" width="9.140625" style="13"/>
  </cols>
  <sheetData>
    <row r="1" spans="1:11" ht="18.75">
      <c r="A1" s="12" t="s">
        <v>70</v>
      </c>
    </row>
    <row r="2" spans="1:11" ht="15.75">
      <c r="A2" s="14" t="s">
        <v>71</v>
      </c>
      <c r="B2" s="15">
        <v>0.3</v>
      </c>
      <c r="C2" s="16" t="s">
        <v>72</v>
      </c>
      <c r="D2" s="15">
        <v>0.1</v>
      </c>
      <c r="E2" s="17"/>
      <c r="F2" s="18"/>
    </row>
    <row r="3" spans="1:11" ht="13.5">
      <c r="A3" s="19" t="s">
        <v>73</v>
      </c>
      <c r="B3" s="20">
        <v>5.0000000000000001E-3</v>
      </c>
      <c r="C3" s="21" t="s">
        <v>74</v>
      </c>
      <c r="D3" s="20">
        <v>33.625</v>
      </c>
      <c r="E3" s="22" t="s">
        <v>75</v>
      </c>
      <c r="F3" s="23">
        <v>30</v>
      </c>
    </row>
    <row r="4" spans="1:11" ht="13.5">
      <c r="A4" s="24" t="s">
        <v>76</v>
      </c>
      <c r="B4" s="20">
        <v>4.5</v>
      </c>
      <c r="C4" s="25" t="s">
        <v>77</v>
      </c>
      <c r="D4" s="20">
        <v>1</v>
      </c>
      <c r="E4" s="26"/>
      <c r="F4" s="27"/>
    </row>
    <row r="5" spans="1:11" ht="18.75">
      <c r="A5" s="28"/>
      <c r="B5" s="29"/>
      <c r="C5" s="30" t="s">
        <v>78</v>
      </c>
      <c r="D5" s="31" t="s">
        <v>79</v>
      </c>
      <c r="E5" s="31" t="s">
        <v>80</v>
      </c>
      <c r="F5" s="31" t="s">
        <v>81</v>
      </c>
      <c r="G5" s="31" t="s">
        <v>82</v>
      </c>
      <c r="H5" s="31" t="s">
        <v>83</v>
      </c>
      <c r="I5" s="32" t="s">
        <v>84</v>
      </c>
    </row>
    <row r="6" spans="1:11" ht="13.5">
      <c r="A6" s="24" t="s">
        <v>85</v>
      </c>
      <c r="B6" s="33">
        <f>I6</f>
        <v>1.4631641174531893</v>
      </c>
      <c r="C6" s="33">
        <f>B2</f>
        <v>0.3</v>
      </c>
      <c r="D6" s="33">
        <f>(LN($D$3/$F$3)+($B$3+0.5*C6^2)*$D$4)/(C6*$D$4^0.5)</f>
        <v>0.54690818753282611</v>
      </c>
      <c r="E6" s="33">
        <f>D6-C6*$D$4^0.5</f>
        <v>0.24690818753282612</v>
      </c>
      <c r="F6" s="33">
        <f>NORMDIST(D6,0,1,TRUE)</f>
        <v>0.70777909477161227</v>
      </c>
      <c r="G6" s="33">
        <f>NORMDIST(E6,0,1,TRUE)</f>
        <v>0.59751036013069336</v>
      </c>
      <c r="H6" s="33">
        <f>$D$3*F6-$F$3*2.7182818^(-$B$3*$D$4)*G6</f>
        <v>5.9631641174531893</v>
      </c>
      <c r="I6" s="34">
        <f>H6-$B$4</f>
        <v>1.4631641174531893</v>
      </c>
      <c r="J6" s="35"/>
      <c r="K6" s="35"/>
    </row>
    <row r="7" spans="1:11" ht="13.5">
      <c r="A7" s="24" t="s">
        <v>86</v>
      </c>
      <c r="B7" s="33">
        <f>I7</f>
        <v>-0.54437738448144302</v>
      </c>
      <c r="C7" s="33">
        <f>D2</f>
        <v>0.1</v>
      </c>
      <c r="D7" s="33">
        <f>(LN($D$3/$F$3)+($B$3+0.5*C7^2)*$D$4)/(C7*$D$4^0.5)</f>
        <v>1.240724562598478</v>
      </c>
      <c r="E7" s="33">
        <f>D7-C7*$D$4^0.5</f>
        <v>1.1407245625984779</v>
      </c>
      <c r="F7" s="33">
        <f>NORMDIST(D7,0,1,TRUE)</f>
        <v>0.89264624137252202</v>
      </c>
      <c r="G7" s="33">
        <f>NORMDIST(E7,0,1,TRUE)</f>
        <v>0.87300771913977004</v>
      </c>
      <c r="H7" s="33">
        <f>$D$3*F7-$F$3*2.7182818^(-$B$3*$D$4)*G7</f>
        <v>3.955622615518557</v>
      </c>
      <c r="I7" s="34">
        <f>H7-$B$4</f>
        <v>-0.54437738448144302</v>
      </c>
      <c r="J7" s="35"/>
      <c r="K7" s="35"/>
    </row>
    <row r="8" spans="1:11" ht="18.75">
      <c r="A8" s="36" t="s">
        <v>87</v>
      </c>
      <c r="B8" s="37" t="s">
        <v>88</v>
      </c>
      <c r="C8" s="37" t="s">
        <v>89</v>
      </c>
      <c r="D8" s="38" t="s">
        <v>90</v>
      </c>
      <c r="E8" s="37" t="s">
        <v>91</v>
      </c>
      <c r="F8" s="37" t="s">
        <v>92</v>
      </c>
      <c r="G8" s="37" t="s">
        <v>93</v>
      </c>
      <c r="H8" s="37" t="s">
        <v>94</v>
      </c>
      <c r="I8" s="37" t="s">
        <v>95</v>
      </c>
      <c r="J8" s="39" t="s">
        <v>96</v>
      </c>
    </row>
    <row r="9" spans="1:11">
      <c r="A9" s="24">
        <v>1</v>
      </c>
      <c r="B9" s="33">
        <f>C6</f>
        <v>0.3</v>
      </c>
      <c r="C9" s="33">
        <f>C7</f>
        <v>0.1</v>
      </c>
      <c r="D9" s="33">
        <f>(B9+C9)/2</f>
        <v>0.2</v>
      </c>
      <c r="E9" s="33">
        <f>(LN($D$3/$F$3)+($B$3+0.5*D9^2)*$D$4)/(D9*$D$4^0.5)</f>
        <v>0.69536228129923905</v>
      </c>
      <c r="F9" s="33">
        <f>E9-D9*$D$4^0.5</f>
        <v>0.49536228129923904</v>
      </c>
      <c r="G9" s="33">
        <f t="shared" ref="G9:H24" si="0">NORMDIST(E9,0,1,TRUE)</f>
        <v>0.75658585389619137</v>
      </c>
      <c r="H9" s="33">
        <f t="shared" si="0"/>
        <v>0.68982779262980065</v>
      </c>
      <c r="I9" s="33">
        <f>$D$3*G9-$F$3*2.7182818^(-$B$3*$D$4)*H9</f>
        <v>4.8485814713637154</v>
      </c>
      <c r="J9" s="34">
        <f>I9-$B$4</f>
        <v>0.34858147136371542</v>
      </c>
    </row>
    <row r="10" spans="1:11">
      <c r="A10" s="24">
        <v>2</v>
      </c>
      <c r="B10" s="33">
        <f>IF(J9&gt;0,D9,B9)</f>
        <v>0.2</v>
      </c>
      <c r="C10" s="33">
        <f>IF(J9&gt;0,C9,D9)</f>
        <v>0.1</v>
      </c>
      <c r="D10" s="33">
        <f>(B10+C10)/2</f>
        <v>0.15000000000000002</v>
      </c>
      <c r="E10" s="33">
        <f>(LN($D$3/$F$3)+($B$3+0.5*D10^2)*$D$4)/(D10*$D$4^0.5)</f>
        <v>0.86881637506565201</v>
      </c>
      <c r="F10" s="33">
        <f>E10-D10*$D$4^0.5</f>
        <v>0.71881637506565199</v>
      </c>
      <c r="G10" s="33">
        <f t="shared" si="0"/>
        <v>0.80752621247223888</v>
      </c>
      <c r="H10" s="33">
        <f t="shared" si="0"/>
        <v>0.76387296656949255</v>
      </c>
      <c r="I10" s="33">
        <f>$D$3*G10-$F$3*2.7182818^(-$B$3*$D$4)*H10</f>
        <v>4.3511748655480211</v>
      </c>
      <c r="J10" s="34">
        <f>I10-$B$4</f>
        <v>-0.14882513445197887</v>
      </c>
    </row>
    <row r="11" spans="1:11">
      <c r="A11" s="24">
        <v>3</v>
      </c>
      <c r="B11" s="33">
        <f>IF(J10&gt;0,D10,B10)</f>
        <v>0.2</v>
      </c>
      <c r="C11" s="33">
        <f>IF(J10&gt;0,C10,D10)</f>
        <v>0.15000000000000002</v>
      </c>
      <c r="D11" s="33">
        <f>(B11+C11)/2</f>
        <v>0.17500000000000002</v>
      </c>
      <c r="E11" s="33">
        <f>(LN($D$3/$F$3)+($B$3+0.5*D11^2)*$D$4)/(D11*$D$4^0.5)</f>
        <v>0.76791403577055883</v>
      </c>
      <c r="F11" s="33">
        <f>E11-D11*$D$4^0.5</f>
        <v>0.59291403577055879</v>
      </c>
      <c r="G11" s="33">
        <f t="shared" si="0"/>
        <v>0.77873087092645021</v>
      </c>
      <c r="H11" s="33">
        <f t="shared" si="0"/>
        <v>0.72338065788406902</v>
      </c>
      <c r="I11" s="33">
        <f>$D$3*G11-$F$3*2.7182818^(-$B$3*$D$4)*H11</f>
        <v>4.5916420797337096</v>
      </c>
      <c r="J11" s="34">
        <f>I11-$B$4</f>
        <v>9.1642079733709636E-2</v>
      </c>
    </row>
    <row r="12" spans="1:11">
      <c r="A12" s="24">
        <v>4</v>
      </c>
      <c r="B12" s="33">
        <f t="shared" ref="B12:B27" si="1">IF(J11&gt;0,D11,B11)</f>
        <v>0.17500000000000002</v>
      </c>
      <c r="C12" s="33">
        <f t="shared" ref="C12:C27" si="2">IF(J11&gt;0,C11,D11)</f>
        <v>0.15000000000000002</v>
      </c>
      <c r="D12" s="33">
        <f t="shared" ref="D12:D27" si="3">(B12+C12)/2</f>
        <v>0.16250000000000003</v>
      </c>
      <c r="E12" s="33">
        <f t="shared" ref="E12:E27" si="4">(LN($D$3/$F$3)+($B$3+0.5*D12^2)*$D$4)/(D12*$D$4^0.5)</f>
        <v>0.81400357698367865</v>
      </c>
      <c r="F12" s="33">
        <f t="shared" ref="F12:F27" si="5">E12-D12*$D$4^0.5</f>
        <v>0.65150357698367856</v>
      </c>
      <c r="G12" s="33">
        <f t="shared" si="0"/>
        <v>0.79217854909670926</v>
      </c>
      <c r="H12" s="33">
        <f t="shared" si="0"/>
        <v>0.74263926559367743</v>
      </c>
      <c r="I12" s="33">
        <f t="shared" ref="I12:I27" si="6">$D$3*G12-$F$3*2.7182818^(-$B$3*$D$4)*H12</f>
        <v>4.4689436080904734</v>
      </c>
      <c r="J12" s="34">
        <f t="shared" ref="J12:J27" si="7">I12-$B$4</f>
        <v>-3.1056391909526582E-2</v>
      </c>
    </row>
    <row r="13" spans="1:11">
      <c r="A13" s="24">
        <v>5</v>
      </c>
      <c r="B13" s="33">
        <f t="shared" si="1"/>
        <v>0.17500000000000002</v>
      </c>
      <c r="C13" s="33">
        <f t="shared" si="2"/>
        <v>0.16250000000000003</v>
      </c>
      <c r="D13" s="33">
        <f t="shared" si="3"/>
        <v>0.16875000000000001</v>
      </c>
      <c r="E13" s="33">
        <f t="shared" si="4"/>
        <v>0.78998955561391293</v>
      </c>
      <c r="F13" s="33">
        <f t="shared" si="5"/>
        <v>0.62123955561391297</v>
      </c>
      <c r="G13" s="33">
        <f t="shared" si="0"/>
        <v>0.78523306602356846</v>
      </c>
      <c r="H13" s="33">
        <f t="shared" si="0"/>
        <v>0.73277899149826098</v>
      </c>
      <c r="I13" s="33">
        <f t="shared" si="6"/>
        <v>4.5297346129675127</v>
      </c>
      <c r="J13" s="34">
        <f t="shared" si="7"/>
        <v>2.9734612967512675E-2</v>
      </c>
    </row>
    <row r="14" spans="1:11">
      <c r="A14" s="24">
        <v>6</v>
      </c>
      <c r="B14" s="33">
        <f t="shared" si="1"/>
        <v>0.16875000000000001</v>
      </c>
      <c r="C14" s="33">
        <f t="shared" si="2"/>
        <v>0.16250000000000003</v>
      </c>
      <c r="D14" s="33">
        <f t="shared" si="3"/>
        <v>0.16562500000000002</v>
      </c>
      <c r="E14" s="33">
        <f t="shared" si="4"/>
        <v>0.80174053779530752</v>
      </c>
      <c r="F14" s="33">
        <f t="shared" si="5"/>
        <v>0.6361155377953075</v>
      </c>
      <c r="G14" s="33">
        <f t="shared" si="0"/>
        <v>0.78864846937676614</v>
      </c>
      <c r="H14" s="33">
        <f t="shared" si="0"/>
        <v>0.73764944054654991</v>
      </c>
      <c r="I14" s="33">
        <f t="shared" si="6"/>
        <v>4.4991928232415894</v>
      </c>
      <c r="J14" s="34">
        <f t="shared" si="7"/>
        <v>-8.0717675841057712E-4</v>
      </c>
    </row>
    <row r="15" spans="1:11">
      <c r="A15" s="24">
        <v>7</v>
      </c>
      <c r="B15" s="33">
        <f t="shared" si="1"/>
        <v>0.16875000000000001</v>
      </c>
      <c r="C15" s="33">
        <f t="shared" si="2"/>
        <v>0.16562500000000002</v>
      </c>
      <c r="D15" s="33">
        <f t="shared" si="3"/>
        <v>0.16718750000000002</v>
      </c>
      <c r="E15" s="33">
        <f t="shared" si="4"/>
        <v>0.79580283417105224</v>
      </c>
      <c r="F15" s="33">
        <f t="shared" si="5"/>
        <v>0.6286153341710522</v>
      </c>
      <c r="G15" s="33">
        <f t="shared" si="0"/>
        <v>0.78692667791679827</v>
      </c>
      <c r="H15" s="33">
        <f t="shared" si="0"/>
        <v>0.73519954054516234</v>
      </c>
      <c r="I15" s="33">
        <f t="shared" si="6"/>
        <v>4.5144280176286387</v>
      </c>
      <c r="J15" s="34">
        <f t="shared" si="7"/>
        <v>1.4428017628638656E-2</v>
      </c>
    </row>
    <row r="16" spans="1:11">
      <c r="A16" s="24">
        <v>8</v>
      </c>
      <c r="B16" s="33">
        <f t="shared" si="1"/>
        <v>0.16718750000000002</v>
      </c>
      <c r="C16" s="33">
        <f t="shared" si="2"/>
        <v>0.16562500000000002</v>
      </c>
      <c r="D16" s="33">
        <f t="shared" si="3"/>
        <v>0.16640625000000003</v>
      </c>
      <c r="E16" s="33">
        <f t="shared" si="4"/>
        <v>0.79875591379157362</v>
      </c>
      <c r="F16" s="33">
        <f t="shared" si="5"/>
        <v>0.63234966379157354</v>
      </c>
      <c r="G16" s="33">
        <f t="shared" si="0"/>
        <v>0.78778402083654075</v>
      </c>
      <c r="H16" s="33">
        <f t="shared" si="0"/>
        <v>0.73642079105595326</v>
      </c>
      <c r="I16" s="33">
        <f t="shared" si="6"/>
        <v>4.5068013883493485</v>
      </c>
      <c r="J16" s="34">
        <f t="shared" si="7"/>
        <v>6.8013883493485139E-3</v>
      </c>
    </row>
    <row r="17" spans="1:10">
      <c r="A17" s="24">
        <v>9</v>
      </c>
      <c r="B17" s="33">
        <f t="shared" si="1"/>
        <v>0.16640625000000003</v>
      </c>
      <c r="C17" s="33">
        <f t="shared" si="2"/>
        <v>0.16562500000000002</v>
      </c>
      <c r="D17" s="33">
        <f t="shared" si="3"/>
        <v>0.16601562500000003</v>
      </c>
      <c r="E17" s="33">
        <f t="shared" si="4"/>
        <v>0.80024425491225959</v>
      </c>
      <c r="F17" s="33">
        <f t="shared" si="5"/>
        <v>0.63422862991225959</v>
      </c>
      <c r="G17" s="33">
        <f t="shared" si="0"/>
        <v>0.78821535308789947</v>
      </c>
      <c r="H17" s="33">
        <f t="shared" si="0"/>
        <v>0.73703418708358526</v>
      </c>
      <c r="I17" s="33">
        <f t="shared" si="6"/>
        <v>4.5029948342348973</v>
      </c>
      <c r="J17" s="34">
        <f t="shared" si="7"/>
        <v>2.9948342348973256E-3</v>
      </c>
    </row>
    <row r="18" spans="1:10">
      <c r="A18" s="24">
        <v>10</v>
      </c>
      <c r="B18" s="33">
        <f t="shared" si="1"/>
        <v>0.16601562500000003</v>
      </c>
      <c r="C18" s="33">
        <f t="shared" si="2"/>
        <v>0.16562500000000002</v>
      </c>
      <c r="D18" s="33">
        <f t="shared" si="3"/>
        <v>0.16582031250000001</v>
      </c>
      <c r="E18" s="33">
        <f t="shared" si="4"/>
        <v>0.80099140012564285</v>
      </c>
      <c r="F18" s="33">
        <f t="shared" si="5"/>
        <v>0.63517108762564289</v>
      </c>
      <c r="G18" s="33">
        <f t="shared" si="0"/>
        <v>0.78843168774935146</v>
      </c>
      <c r="H18" s="33">
        <f t="shared" si="0"/>
        <v>0.73734158115392967</v>
      </c>
      <c r="I18" s="33">
        <f t="shared" si="6"/>
        <v>4.5010932591450654</v>
      </c>
      <c r="J18" s="34">
        <f t="shared" si="7"/>
        <v>1.0932591450654172E-3</v>
      </c>
    </row>
    <row r="19" spans="1:10">
      <c r="A19" s="24">
        <v>11</v>
      </c>
      <c r="B19" s="33">
        <f t="shared" si="1"/>
        <v>0.16582031250000001</v>
      </c>
      <c r="C19" s="33">
        <f t="shared" si="2"/>
        <v>0.16562500000000002</v>
      </c>
      <c r="D19" s="33">
        <f t="shared" si="3"/>
        <v>0.16572265625000002</v>
      </c>
      <c r="E19" s="33">
        <f t="shared" si="4"/>
        <v>0.80136571946315061</v>
      </c>
      <c r="F19" s="33">
        <f t="shared" si="5"/>
        <v>0.63564306321315056</v>
      </c>
      <c r="G19" s="33">
        <f t="shared" si="0"/>
        <v>0.78854002263244838</v>
      </c>
      <c r="H19" s="33">
        <f t="shared" si="0"/>
        <v>0.73749545262467409</v>
      </c>
      <c r="I19" s="33">
        <f t="shared" si="6"/>
        <v>4.5001428985814833</v>
      </c>
      <c r="J19" s="34">
        <f t="shared" si="7"/>
        <v>1.4289858148330836E-4</v>
      </c>
    </row>
    <row r="20" spans="1:10">
      <c r="A20" s="24">
        <v>12</v>
      </c>
      <c r="B20" s="33">
        <f t="shared" si="1"/>
        <v>0.16572265625000002</v>
      </c>
      <c r="C20" s="33">
        <f t="shared" si="2"/>
        <v>0.16562500000000002</v>
      </c>
      <c r="D20" s="33">
        <f t="shared" si="3"/>
        <v>0.16567382812500003</v>
      </c>
      <c r="E20" s="33">
        <f t="shared" si="4"/>
        <v>0.8015530661997482</v>
      </c>
      <c r="F20" s="33">
        <f t="shared" si="5"/>
        <v>0.63587923807474822</v>
      </c>
      <c r="G20" s="33">
        <f t="shared" si="0"/>
        <v>0.78859423201446655</v>
      </c>
      <c r="H20" s="33">
        <f t="shared" si="0"/>
        <v>0.73757243202168132</v>
      </c>
      <c r="I20" s="33">
        <f t="shared" si="6"/>
        <v>4.4996678252318354</v>
      </c>
      <c r="J20" s="34">
        <f t="shared" si="7"/>
        <v>-3.3217476816460589E-4</v>
      </c>
    </row>
    <row r="21" spans="1:10">
      <c r="A21" s="24">
        <v>13</v>
      </c>
      <c r="B21" s="33">
        <f t="shared" si="1"/>
        <v>0.16572265625000002</v>
      </c>
      <c r="C21" s="33">
        <f t="shared" si="2"/>
        <v>0.16567382812500003</v>
      </c>
      <c r="D21" s="33">
        <f t="shared" si="3"/>
        <v>0.16569824218750001</v>
      </c>
      <c r="E21" s="33">
        <f t="shared" si="4"/>
        <v>0.80145937723097793</v>
      </c>
      <c r="F21" s="33">
        <f t="shared" si="5"/>
        <v>0.63576113504347798</v>
      </c>
      <c r="G21" s="33">
        <f t="shared" si="0"/>
        <v>0.78856712382685856</v>
      </c>
      <c r="H21" s="33">
        <f t="shared" si="0"/>
        <v>0.73753393868313766</v>
      </c>
      <c r="I21" s="33">
        <f t="shared" si="6"/>
        <v>4.4999053529900799</v>
      </c>
      <c r="J21" s="34">
        <f t="shared" si="7"/>
        <v>-9.4647009920123537E-5</v>
      </c>
    </row>
    <row r="22" spans="1:10">
      <c r="A22" s="24">
        <v>14</v>
      </c>
      <c r="B22" s="33">
        <f t="shared" si="1"/>
        <v>0.16572265625000002</v>
      </c>
      <c r="C22" s="33">
        <f t="shared" si="2"/>
        <v>0.16569824218750001</v>
      </c>
      <c r="D22" s="33">
        <f t="shared" si="3"/>
        <v>0.16571044921875</v>
      </c>
      <c r="E22" s="33">
        <f t="shared" si="4"/>
        <v>0.80141254444780829</v>
      </c>
      <c r="F22" s="33">
        <f t="shared" si="5"/>
        <v>0.63570209522905829</v>
      </c>
      <c r="G22" s="33">
        <f t="shared" si="0"/>
        <v>0.78855357235562074</v>
      </c>
      <c r="H22" s="33">
        <f t="shared" si="0"/>
        <v>0.73751469474401365</v>
      </c>
      <c r="I22" s="33">
        <f t="shared" si="6"/>
        <v>4.5000241235570542</v>
      </c>
      <c r="J22" s="34">
        <f t="shared" si="7"/>
        <v>2.4123557054167577E-5</v>
      </c>
    </row>
    <row r="23" spans="1:10">
      <c r="A23" s="24">
        <v>15</v>
      </c>
      <c r="B23" s="33">
        <f t="shared" si="1"/>
        <v>0.16571044921875</v>
      </c>
      <c r="C23" s="33">
        <f t="shared" si="2"/>
        <v>0.16569824218750001</v>
      </c>
      <c r="D23" s="33">
        <f t="shared" si="3"/>
        <v>0.16570434570312501</v>
      </c>
      <c r="E23" s="33">
        <f t="shared" si="4"/>
        <v>0.80143595986447147</v>
      </c>
      <c r="F23" s="33">
        <f t="shared" si="5"/>
        <v>0.63573161416134649</v>
      </c>
      <c r="G23" s="33">
        <f t="shared" si="0"/>
        <v>0.78856034787271689</v>
      </c>
      <c r="H23" s="33">
        <f t="shared" si="0"/>
        <v>0.73752431648608785</v>
      </c>
      <c r="I23" s="33">
        <f t="shared" si="6"/>
        <v>4.4999647377163363</v>
      </c>
      <c r="J23" s="34">
        <f t="shared" si="7"/>
        <v>-3.5262283663684002E-5</v>
      </c>
    </row>
    <row r="24" spans="1:10">
      <c r="A24" s="24">
        <v>16</v>
      </c>
      <c r="B24" s="33">
        <f t="shared" si="1"/>
        <v>0.16571044921875</v>
      </c>
      <c r="C24" s="33">
        <f t="shared" si="2"/>
        <v>0.16570434570312501</v>
      </c>
      <c r="D24" s="33">
        <f t="shared" si="3"/>
        <v>0.16570739746093749</v>
      </c>
      <c r="E24" s="33">
        <f t="shared" si="4"/>
        <v>0.80142425191242295</v>
      </c>
      <c r="F24" s="33">
        <f t="shared" si="5"/>
        <v>0.63571685445148551</v>
      </c>
      <c r="G24" s="33">
        <f t="shared" si="0"/>
        <v>0.7885569600595399</v>
      </c>
      <c r="H24" s="33">
        <f t="shared" si="0"/>
        <v>0.73751950555818069</v>
      </c>
      <c r="I24" s="33">
        <f t="shared" si="6"/>
        <v>4.4999944304973916</v>
      </c>
      <c r="J24" s="34">
        <f t="shared" si="7"/>
        <v>-5.5695026084379151E-6</v>
      </c>
    </row>
    <row r="25" spans="1:10">
      <c r="A25" s="24">
        <v>17</v>
      </c>
      <c r="B25" s="33">
        <f t="shared" si="1"/>
        <v>0.16571044921875</v>
      </c>
      <c r="C25" s="33">
        <f t="shared" si="2"/>
        <v>0.16570739746093749</v>
      </c>
      <c r="D25" s="33">
        <f t="shared" si="3"/>
        <v>0.16570892333984374</v>
      </c>
      <c r="E25" s="33">
        <f t="shared" si="4"/>
        <v>0.80141839811918802</v>
      </c>
      <c r="F25" s="33">
        <f t="shared" si="5"/>
        <v>0.63570947477934425</v>
      </c>
      <c r="G25" s="33">
        <f t="shared" ref="G25:H27" si="8">NORMDIST(E25,0,1,TRUE)</f>
        <v>0.78855526619392324</v>
      </c>
      <c r="H25" s="33">
        <f t="shared" si="8"/>
        <v>0.73751710013687988</v>
      </c>
      <c r="I25" s="33">
        <f t="shared" si="6"/>
        <v>4.5000092769923938</v>
      </c>
      <c r="J25" s="34">
        <f t="shared" si="7"/>
        <v>9.2769923938362808E-6</v>
      </c>
    </row>
    <row r="26" spans="1:10">
      <c r="A26" s="24">
        <v>18</v>
      </c>
      <c r="B26" s="33">
        <f t="shared" si="1"/>
        <v>0.16570892333984374</v>
      </c>
      <c r="C26" s="33">
        <f t="shared" si="2"/>
        <v>0.16570739746093749</v>
      </c>
      <c r="D26" s="33">
        <f t="shared" si="3"/>
        <v>0.1657081604003906</v>
      </c>
      <c r="E26" s="33">
        <f t="shared" si="4"/>
        <v>0.8014213250005735</v>
      </c>
      <c r="F26" s="33">
        <f t="shared" si="5"/>
        <v>0.6357131646001829</v>
      </c>
      <c r="G26" s="33">
        <f t="shared" si="8"/>
        <v>0.7885561131233173</v>
      </c>
      <c r="H26" s="33">
        <f t="shared" si="8"/>
        <v>0.73751830284397601</v>
      </c>
      <c r="I26" s="33">
        <f t="shared" si="6"/>
        <v>4.5000018537361868</v>
      </c>
      <c r="J26" s="34">
        <f t="shared" si="7"/>
        <v>1.853736186774313E-6</v>
      </c>
    </row>
    <row r="27" spans="1:10">
      <c r="A27" s="40">
        <v>19</v>
      </c>
      <c r="B27" s="41">
        <f t="shared" si="1"/>
        <v>0.1657081604003906</v>
      </c>
      <c r="C27" s="41">
        <f t="shared" si="2"/>
        <v>0.16570739746093749</v>
      </c>
      <c r="D27" s="41">
        <f t="shared" si="3"/>
        <v>0.16570777893066405</v>
      </c>
      <c r="E27" s="41">
        <f t="shared" si="4"/>
        <v>0.80142278845269022</v>
      </c>
      <c r="F27" s="41">
        <f t="shared" si="5"/>
        <v>0.6357150095220262</v>
      </c>
      <c r="G27" s="41">
        <f t="shared" si="8"/>
        <v>0.78855653659057501</v>
      </c>
      <c r="H27" s="41">
        <f t="shared" si="8"/>
        <v>0.73751890420018973</v>
      </c>
      <c r="I27" s="41">
        <f t="shared" si="6"/>
        <v>4.4999981421146131</v>
      </c>
      <c r="J27" s="42">
        <f t="shared" si="7"/>
        <v>-1.8578853868689293E-6</v>
      </c>
    </row>
    <row r="28" spans="1:10">
      <c r="A28" s="43" t="s">
        <v>97</v>
      </c>
      <c r="D28" s="44">
        <f>D27^2</f>
        <v>2.7459067998133826E-2</v>
      </c>
      <c r="E28" s="25"/>
      <c r="F28" s="25"/>
      <c r="G28" s="25"/>
      <c r="H28" s="25"/>
      <c r="I28" s="25"/>
      <c r="J28" s="45"/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A2" sqref="A2"/>
    </sheetView>
  </sheetViews>
  <sheetFormatPr defaultRowHeight="12.75"/>
  <cols>
    <col min="1" max="1" width="5.85546875" style="13" bestFit="1" customWidth="1"/>
    <col min="2" max="2" width="7.85546875" style="13" customWidth="1"/>
    <col min="3" max="3" width="11.28515625" style="13" customWidth="1"/>
    <col min="4" max="5" width="8.85546875" style="13" bestFit="1" customWidth="1"/>
    <col min="6" max="7" width="9.140625" style="13"/>
    <col min="8" max="8" width="11.5703125" style="13" customWidth="1"/>
    <col min="9" max="256" width="9.140625" style="13"/>
    <col min="257" max="257" width="5.85546875" style="13" bestFit="1" customWidth="1"/>
    <col min="258" max="258" width="7.85546875" style="13" customWidth="1"/>
    <col min="259" max="259" width="11.28515625" style="13" customWidth="1"/>
    <col min="260" max="261" width="8.85546875" style="13" bestFit="1" customWidth="1"/>
    <col min="262" max="263" width="9.140625" style="13"/>
    <col min="264" max="264" width="11.5703125" style="13" customWidth="1"/>
    <col min="265" max="512" width="9.140625" style="13"/>
    <col min="513" max="513" width="5.85546875" style="13" bestFit="1" customWidth="1"/>
    <col min="514" max="514" width="7.85546875" style="13" customWidth="1"/>
    <col min="515" max="515" width="11.28515625" style="13" customWidth="1"/>
    <col min="516" max="517" width="8.85546875" style="13" bestFit="1" customWidth="1"/>
    <col min="518" max="519" width="9.140625" style="13"/>
    <col min="520" max="520" width="11.5703125" style="13" customWidth="1"/>
    <col min="521" max="768" width="9.140625" style="13"/>
    <col min="769" max="769" width="5.85546875" style="13" bestFit="1" customWidth="1"/>
    <col min="770" max="770" width="7.85546875" style="13" customWidth="1"/>
    <col min="771" max="771" width="11.28515625" style="13" customWidth="1"/>
    <col min="772" max="773" width="8.85546875" style="13" bestFit="1" customWidth="1"/>
    <col min="774" max="775" width="9.140625" style="13"/>
    <col min="776" max="776" width="11.5703125" style="13" customWidth="1"/>
    <col min="777" max="1024" width="9.140625" style="13"/>
    <col min="1025" max="1025" width="5.85546875" style="13" bestFit="1" customWidth="1"/>
    <col min="1026" max="1026" width="7.85546875" style="13" customWidth="1"/>
    <col min="1027" max="1027" width="11.28515625" style="13" customWidth="1"/>
    <col min="1028" max="1029" width="8.85546875" style="13" bestFit="1" customWidth="1"/>
    <col min="1030" max="1031" width="9.140625" style="13"/>
    <col min="1032" max="1032" width="11.5703125" style="13" customWidth="1"/>
    <col min="1033" max="1280" width="9.140625" style="13"/>
    <col min="1281" max="1281" width="5.85546875" style="13" bestFit="1" customWidth="1"/>
    <col min="1282" max="1282" width="7.85546875" style="13" customWidth="1"/>
    <col min="1283" max="1283" width="11.28515625" style="13" customWidth="1"/>
    <col min="1284" max="1285" width="8.85546875" style="13" bestFit="1" customWidth="1"/>
    <col min="1286" max="1287" width="9.140625" style="13"/>
    <col min="1288" max="1288" width="11.5703125" style="13" customWidth="1"/>
    <col min="1289" max="1536" width="9.140625" style="13"/>
    <col min="1537" max="1537" width="5.85546875" style="13" bestFit="1" customWidth="1"/>
    <col min="1538" max="1538" width="7.85546875" style="13" customWidth="1"/>
    <col min="1539" max="1539" width="11.28515625" style="13" customWidth="1"/>
    <col min="1540" max="1541" width="8.85546875" style="13" bestFit="1" customWidth="1"/>
    <col min="1542" max="1543" width="9.140625" style="13"/>
    <col min="1544" max="1544" width="11.5703125" style="13" customWidth="1"/>
    <col min="1545" max="1792" width="9.140625" style="13"/>
    <col min="1793" max="1793" width="5.85546875" style="13" bestFit="1" customWidth="1"/>
    <col min="1794" max="1794" width="7.85546875" style="13" customWidth="1"/>
    <col min="1795" max="1795" width="11.28515625" style="13" customWidth="1"/>
    <col min="1796" max="1797" width="8.85546875" style="13" bestFit="1" customWidth="1"/>
    <col min="1798" max="1799" width="9.140625" style="13"/>
    <col min="1800" max="1800" width="11.5703125" style="13" customWidth="1"/>
    <col min="1801" max="2048" width="9.140625" style="13"/>
    <col min="2049" max="2049" width="5.85546875" style="13" bestFit="1" customWidth="1"/>
    <col min="2050" max="2050" width="7.85546875" style="13" customWidth="1"/>
    <col min="2051" max="2051" width="11.28515625" style="13" customWidth="1"/>
    <col min="2052" max="2053" width="8.85546875" style="13" bestFit="1" customWidth="1"/>
    <col min="2054" max="2055" width="9.140625" style="13"/>
    <col min="2056" max="2056" width="11.5703125" style="13" customWidth="1"/>
    <col min="2057" max="2304" width="9.140625" style="13"/>
    <col min="2305" max="2305" width="5.85546875" style="13" bestFit="1" customWidth="1"/>
    <col min="2306" max="2306" width="7.85546875" style="13" customWidth="1"/>
    <col min="2307" max="2307" width="11.28515625" style="13" customWidth="1"/>
    <col min="2308" max="2309" width="8.85546875" style="13" bestFit="1" customWidth="1"/>
    <col min="2310" max="2311" width="9.140625" style="13"/>
    <col min="2312" max="2312" width="11.5703125" style="13" customWidth="1"/>
    <col min="2313" max="2560" width="9.140625" style="13"/>
    <col min="2561" max="2561" width="5.85546875" style="13" bestFit="1" customWidth="1"/>
    <col min="2562" max="2562" width="7.85546875" style="13" customWidth="1"/>
    <col min="2563" max="2563" width="11.28515625" style="13" customWidth="1"/>
    <col min="2564" max="2565" width="8.85546875" style="13" bestFit="1" customWidth="1"/>
    <col min="2566" max="2567" width="9.140625" style="13"/>
    <col min="2568" max="2568" width="11.5703125" style="13" customWidth="1"/>
    <col min="2569" max="2816" width="9.140625" style="13"/>
    <col min="2817" max="2817" width="5.85546875" style="13" bestFit="1" customWidth="1"/>
    <col min="2818" max="2818" width="7.85546875" style="13" customWidth="1"/>
    <col min="2819" max="2819" width="11.28515625" style="13" customWidth="1"/>
    <col min="2820" max="2821" width="8.85546875" style="13" bestFit="1" customWidth="1"/>
    <col min="2822" max="2823" width="9.140625" style="13"/>
    <col min="2824" max="2824" width="11.5703125" style="13" customWidth="1"/>
    <col min="2825" max="3072" width="9.140625" style="13"/>
    <col min="3073" max="3073" width="5.85546875" style="13" bestFit="1" customWidth="1"/>
    <col min="3074" max="3074" width="7.85546875" style="13" customWidth="1"/>
    <col min="3075" max="3075" width="11.28515625" style="13" customWidth="1"/>
    <col min="3076" max="3077" width="8.85546875" style="13" bestFit="1" customWidth="1"/>
    <col min="3078" max="3079" width="9.140625" style="13"/>
    <col min="3080" max="3080" width="11.5703125" style="13" customWidth="1"/>
    <col min="3081" max="3328" width="9.140625" style="13"/>
    <col min="3329" max="3329" width="5.85546875" style="13" bestFit="1" customWidth="1"/>
    <col min="3330" max="3330" width="7.85546875" style="13" customWidth="1"/>
    <col min="3331" max="3331" width="11.28515625" style="13" customWidth="1"/>
    <col min="3332" max="3333" width="8.85546875" style="13" bestFit="1" customWidth="1"/>
    <col min="3334" max="3335" width="9.140625" style="13"/>
    <col min="3336" max="3336" width="11.5703125" style="13" customWidth="1"/>
    <col min="3337" max="3584" width="9.140625" style="13"/>
    <col min="3585" max="3585" width="5.85546875" style="13" bestFit="1" customWidth="1"/>
    <col min="3586" max="3586" width="7.85546875" style="13" customWidth="1"/>
    <col min="3587" max="3587" width="11.28515625" style="13" customWidth="1"/>
    <col min="3588" max="3589" width="8.85546875" style="13" bestFit="1" customWidth="1"/>
    <col min="3590" max="3591" width="9.140625" style="13"/>
    <col min="3592" max="3592" width="11.5703125" style="13" customWidth="1"/>
    <col min="3593" max="3840" width="9.140625" style="13"/>
    <col min="3841" max="3841" width="5.85546875" style="13" bestFit="1" customWidth="1"/>
    <col min="3842" max="3842" width="7.85546875" style="13" customWidth="1"/>
    <col min="3843" max="3843" width="11.28515625" style="13" customWidth="1"/>
    <col min="3844" max="3845" width="8.85546875" style="13" bestFit="1" customWidth="1"/>
    <col min="3846" max="3847" width="9.140625" style="13"/>
    <col min="3848" max="3848" width="11.5703125" style="13" customWidth="1"/>
    <col min="3849" max="4096" width="9.140625" style="13"/>
    <col min="4097" max="4097" width="5.85546875" style="13" bestFit="1" customWidth="1"/>
    <col min="4098" max="4098" width="7.85546875" style="13" customWidth="1"/>
    <col min="4099" max="4099" width="11.28515625" style="13" customWidth="1"/>
    <col min="4100" max="4101" width="8.85546875" style="13" bestFit="1" customWidth="1"/>
    <col min="4102" max="4103" width="9.140625" style="13"/>
    <col min="4104" max="4104" width="11.5703125" style="13" customWidth="1"/>
    <col min="4105" max="4352" width="9.140625" style="13"/>
    <col min="4353" max="4353" width="5.85546875" style="13" bestFit="1" customWidth="1"/>
    <col min="4354" max="4354" width="7.85546875" style="13" customWidth="1"/>
    <col min="4355" max="4355" width="11.28515625" style="13" customWidth="1"/>
    <col min="4356" max="4357" width="8.85546875" style="13" bestFit="1" customWidth="1"/>
    <col min="4358" max="4359" width="9.140625" style="13"/>
    <col min="4360" max="4360" width="11.5703125" style="13" customWidth="1"/>
    <col min="4361" max="4608" width="9.140625" style="13"/>
    <col min="4609" max="4609" width="5.85546875" style="13" bestFit="1" customWidth="1"/>
    <col min="4610" max="4610" width="7.85546875" style="13" customWidth="1"/>
    <col min="4611" max="4611" width="11.28515625" style="13" customWidth="1"/>
    <col min="4612" max="4613" width="8.85546875" style="13" bestFit="1" customWidth="1"/>
    <col min="4614" max="4615" width="9.140625" style="13"/>
    <col min="4616" max="4616" width="11.5703125" style="13" customWidth="1"/>
    <col min="4617" max="4864" width="9.140625" style="13"/>
    <col min="4865" max="4865" width="5.85546875" style="13" bestFit="1" customWidth="1"/>
    <col min="4866" max="4866" width="7.85546875" style="13" customWidth="1"/>
    <col min="4867" max="4867" width="11.28515625" style="13" customWidth="1"/>
    <col min="4868" max="4869" width="8.85546875" style="13" bestFit="1" customWidth="1"/>
    <col min="4870" max="4871" width="9.140625" style="13"/>
    <col min="4872" max="4872" width="11.5703125" style="13" customWidth="1"/>
    <col min="4873" max="5120" width="9.140625" style="13"/>
    <col min="5121" max="5121" width="5.85546875" style="13" bestFit="1" customWidth="1"/>
    <col min="5122" max="5122" width="7.85546875" style="13" customWidth="1"/>
    <col min="5123" max="5123" width="11.28515625" style="13" customWidth="1"/>
    <col min="5124" max="5125" width="8.85546875" style="13" bestFit="1" customWidth="1"/>
    <col min="5126" max="5127" width="9.140625" style="13"/>
    <col min="5128" max="5128" width="11.5703125" style="13" customWidth="1"/>
    <col min="5129" max="5376" width="9.140625" style="13"/>
    <col min="5377" max="5377" width="5.85546875" style="13" bestFit="1" customWidth="1"/>
    <col min="5378" max="5378" width="7.85546875" style="13" customWidth="1"/>
    <col min="5379" max="5379" width="11.28515625" style="13" customWidth="1"/>
    <col min="5380" max="5381" width="8.85546875" style="13" bestFit="1" customWidth="1"/>
    <col min="5382" max="5383" width="9.140625" style="13"/>
    <col min="5384" max="5384" width="11.5703125" style="13" customWidth="1"/>
    <col min="5385" max="5632" width="9.140625" style="13"/>
    <col min="5633" max="5633" width="5.85546875" style="13" bestFit="1" customWidth="1"/>
    <col min="5634" max="5634" width="7.85546875" style="13" customWidth="1"/>
    <col min="5635" max="5635" width="11.28515625" style="13" customWidth="1"/>
    <col min="5636" max="5637" width="8.85546875" style="13" bestFit="1" customWidth="1"/>
    <col min="5638" max="5639" width="9.140625" style="13"/>
    <col min="5640" max="5640" width="11.5703125" style="13" customWidth="1"/>
    <col min="5641" max="5888" width="9.140625" style="13"/>
    <col min="5889" max="5889" width="5.85546875" style="13" bestFit="1" customWidth="1"/>
    <col min="5890" max="5890" width="7.85546875" style="13" customWidth="1"/>
    <col min="5891" max="5891" width="11.28515625" style="13" customWidth="1"/>
    <col min="5892" max="5893" width="8.85546875" style="13" bestFit="1" customWidth="1"/>
    <col min="5894" max="5895" width="9.140625" style="13"/>
    <col min="5896" max="5896" width="11.5703125" style="13" customWidth="1"/>
    <col min="5897" max="6144" width="9.140625" style="13"/>
    <col min="6145" max="6145" width="5.85546875" style="13" bestFit="1" customWidth="1"/>
    <col min="6146" max="6146" width="7.85546875" style="13" customWidth="1"/>
    <col min="6147" max="6147" width="11.28515625" style="13" customWidth="1"/>
    <col min="6148" max="6149" width="8.85546875" style="13" bestFit="1" customWidth="1"/>
    <col min="6150" max="6151" width="9.140625" style="13"/>
    <col min="6152" max="6152" width="11.5703125" style="13" customWidth="1"/>
    <col min="6153" max="6400" width="9.140625" style="13"/>
    <col min="6401" max="6401" width="5.85546875" style="13" bestFit="1" customWidth="1"/>
    <col min="6402" max="6402" width="7.85546875" style="13" customWidth="1"/>
    <col min="6403" max="6403" width="11.28515625" style="13" customWidth="1"/>
    <col min="6404" max="6405" width="8.85546875" style="13" bestFit="1" customWidth="1"/>
    <col min="6406" max="6407" width="9.140625" style="13"/>
    <col min="6408" max="6408" width="11.5703125" style="13" customWidth="1"/>
    <col min="6409" max="6656" width="9.140625" style="13"/>
    <col min="6657" max="6657" width="5.85546875" style="13" bestFit="1" customWidth="1"/>
    <col min="6658" max="6658" width="7.85546875" style="13" customWidth="1"/>
    <col min="6659" max="6659" width="11.28515625" style="13" customWidth="1"/>
    <col min="6660" max="6661" width="8.85546875" style="13" bestFit="1" customWidth="1"/>
    <col min="6662" max="6663" width="9.140625" style="13"/>
    <col min="6664" max="6664" width="11.5703125" style="13" customWidth="1"/>
    <col min="6665" max="6912" width="9.140625" style="13"/>
    <col min="6913" max="6913" width="5.85546875" style="13" bestFit="1" customWidth="1"/>
    <col min="6914" max="6914" width="7.85546875" style="13" customWidth="1"/>
    <col min="6915" max="6915" width="11.28515625" style="13" customWidth="1"/>
    <col min="6916" max="6917" width="8.85546875" style="13" bestFit="1" customWidth="1"/>
    <col min="6918" max="6919" width="9.140625" style="13"/>
    <col min="6920" max="6920" width="11.5703125" style="13" customWidth="1"/>
    <col min="6921" max="7168" width="9.140625" style="13"/>
    <col min="7169" max="7169" width="5.85546875" style="13" bestFit="1" customWidth="1"/>
    <col min="7170" max="7170" width="7.85546875" style="13" customWidth="1"/>
    <col min="7171" max="7171" width="11.28515625" style="13" customWidth="1"/>
    <col min="7172" max="7173" width="8.85546875" style="13" bestFit="1" customWidth="1"/>
    <col min="7174" max="7175" width="9.140625" style="13"/>
    <col min="7176" max="7176" width="11.5703125" style="13" customWidth="1"/>
    <col min="7177" max="7424" width="9.140625" style="13"/>
    <col min="7425" max="7425" width="5.85546875" style="13" bestFit="1" customWidth="1"/>
    <col min="7426" max="7426" width="7.85546875" style="13" customWidth="1"/>
    <col min="7427" max="7427" width="11.28515625" style="13" customWidth="1"/>
    <col min="7428" max="7429" width="8.85546875" style="13" bestFit="1" customWidth="1"/>
    <col min="7430" max="7431" width="9.140625" style="13"/>
    <col min="7432" max="7432" width="11.5703125" style="13" customWidth="1"/>
    <col min="7433" max="7680" width="9.140625" style="13"/>
    <col min="7681" max="7681" width="5.85546875" style="13" bestFit="1" customWidth="1"/>
    <col min="7682" max="7682" width="7.85546875" style="13" customWidth="1"/>
    <col min="7683" max="7683" width="11.28515625" style="13" customWidth="1"/>
    <col min="7684" max="7685" width="8.85546875" style="13" bestFit="1" customWidth="1"/>
    <col min="7686" max="7687" width="9.140625" style="13"/>
    <col min="7688" max="7688" width="11.5703125" style="13" customWidth="1"/>
    <col min="7689" max="7936" width="9.140625" style="13"/>
    <col min="7937" max="7937" width="5.85546875" style="13" bestFit="1" customWidth="1"/>
    <col min="7938" max="7938" width="7.85546875" style="13" customWidth="1"/>
    <col min="7939" max="7939" width="11.28515625" style="13" customWidth="1"/>
    <col min="7940" max="7941" width="8.85546875" style="13" bestFit="1" customWidth="1"/>
    <col min="7942" max="7943" width="9.140625" style="13"/>
    <col min="7944" max="7944" width="11.5703125" style="13" customWidth="1"/>
    <col min="7945" max="8192" width="9.140625" style="13"/>
    <col min="8193" max="8193" width="5.85546875" style="13" bestFit="1" customWidth="1"/>
    <col min="8194" max="8194" width="7.85546875" style="13" customWidth="1"/>
    <col min="8195" max="8195" width="11.28515625" style="13" customWidth="1"/>
    <col min="8196" max="8197" width="8.85546875" style="13" bestFit="1" customWidth="1"/>
    <col min="8198" max="8199" width="9.140625" style="13"/>
    <col min="8200" max="8200" width="11.5703125" style="13" customWidth="1"/>
    <col min="8201" max="8448" width="9.140625" style="13"/>
    <col min="8449" max="8449" width="5.85546875" style="13" bestFit="1" customWidth="1"/>
    <col min="8450" max="8450" width="7.85546875" style="13" customWidth="1"/>
    <col min="8451" max="8451" width="11.28515625" style="13" customWidth="1"/>
    <col min="8452" max="8453" width="8.85546875" style="13" bestFit="1" customWidth="1"/>
    <col min="8454" max="8455" width="9.140625" style="13"/>
    <col min="8456" max="8456" width="11.5703125" style="13" customWidth="1"/>
    <col min="8457" max="8704" width="9.140625" style="13"/>
    <col min="8705" max="8705" width="5.85546875" style="13" bestFit="1" customWidth="1"/>
    <col min="8706" max="8706" width="7.85546875" style="13" customWidth="1"/>
    <col min="8707" max="8707" width="11.28515625" style="13" customWidth="1"/>
    <col min="8708" max="8709" width="8.85546875" style="13" bestFit="1" customWidth="1"/>
    <col min="8710" max="8711" width="9.140625" style="13"/>
    <col min="8712" max="8712" width="11.5703125" style="13" customWidth="1"/>
    <col min="8713" max="8960" width="9.140625" style="13"/>
    <col min="8961" max="8961" width="5.85546875" style="13" bestFit="1" customWidth="1"/>
    <col min="8962" max="8962" width="7.85546875" style="13" customWidth="1"/>
    <col min="8963" max="8963" width="11.28515625" style="13" customWidth="1"/>
    <col min="8964" max="8965" width="8.85546875" style="13" bestFit="1" customWidth="1"/>
    <col min="8966" max="8967" width="9.140625" style="13"/>
    <col min="8968" max="8968" width="11.5703125" style="13" customWidth="1"/>
    <col min="8969" max="9216" width="9.140625" style="13"/>
    <col min="9217" max="9217" width="5.85546875" style="13" bestFit="1" customWidth="1"/>
    <col min="9218" max="9218" width="7.85546875" style="13" customWidth="1"/>
    <col min="9219" max="9219" width="11.28515625" style="13" customWidth="1"/>
    <col min="9220" max="9221" width="8.85546875" style="13" bestFit="1" customWidth="1"/>
    <col min="9222" max="9223" width="9.140625" style="13"/>
    <col min="9224" max="9224" width="11.5703125" style="13" customWidth="1"/>
    <col min="9225" max="9472" width="9.140625" style="13"/>
    <col min="9473" max="9473" width="5.85546875" style="13" bestFit="1" customWidth="1"/>
    <col min="9474" max="9474" width="7.85546875" style="13" customWidth="1"/>
    <col min="9475" max="9475" width="11.28515625" style="13" customWidth="1"/>
    <col min="9476" max="9477" width="8.85546875" style="13" bestFit="1" customWidth="1"/>
    <col min="9478" max="9479" width="9.140625" style="13"/>
    <col min="9480" max="9480" width="11.5703125" style="13" customWidth="1"/>
    <col min="9481" max="9728" width="9.140625" style="13"/>
    <col min="9729" max="9729" width="5.85546875" style="13" bestFit="1" customWidth="1"/>
    <col min="9730" max="9730" width="7.85546875" style="13" customWidth="1"/>
    <col min="9731" max="9731" width="11.28515625" style="13" customWidth="1"/>
    <col min="9732" max="9733" width="8.85546875" style="13" bestFit="1" customWidth="1"/>
    <col min="9734" max="9735" width="9.140625" style="13"/>
    <col min="9736" max="9736" width="11.5703125" style="13" customWidth="1"/>
    <col min="9737" max="9984" width="9.140625" style="13"/>
    <col min="9985" max="9985" width="5.85546875" style="13" bestFit="1" customWidth="1"/>
    <col min="9986" max="9986" width="7.85546875" style="13" customWidth="1"/>
    <col min="9987" max="9987" width="11.28515625" style="13" customWidth="1"/>
    <col min="9988" max="9989" width="8.85546875" style="13" bestFit="1" customWidth="1"/>
    <col min="9990" max="9991" width="9.140625" style="13"/>
    <col min="9992" max="9992" width="11.5703125" style="13" customWidth="1"/>
    <col min="9993" max="10240" width="9.140625" style="13"/>
    <col min="10241" max="10241" width="5.85546875" style="13" bestFit="1" customWidth="1"/>
    <col min="10242" max="10242" width="7.85546875" style="13" customWidth="1"/>
    <col min="10243" max="10243" width="11.28515625" style="13" customWidth="1"/>
    <col min="10244" max="10245" width="8.85546875" style="13" bestFit="1" customWidth="1"/>
    <col min="10246" max="10247" width="9.140625" style="13"/>
    <col min="10248" max="10248" width="11.5703125" style="13" customWidth="1"/>
    <col min="10249" max="10496" width="9.140625" style="13"/>
    <col min="10497" max="10497" width="5.85546875" style="13" bestFit="1" customWidth="1"/>
    <col min="10498" max="10498" width="7.85546875" style="13" customWidth="1"/>
    <col min="10499" max="10499" width="11.28515625" style="13" customWidth="1"/>
    <col min="10500" max="10501" width="8.85546875" style="13" bestFit="1" customWidth="1"/>
    <col min="10502" max="10503" width="9.140625" style="13"/>
    <col min="10504" max="10504" width="11.5703125" style="13" customWidth="1"/>
    <col min="10505" max="10752" width="9.140625" style="13"/>
    <col min="10753" max="10753" width="5.85546875" style="13" bestFit="1" customWidth="1"/>
    <col min="10754" max="10754" width="7.85546875" style="13" customWidth="1"/>
    <col min="10755" max="10755" width="11.28515625" style="13" customWidth="1"/>
    <col min="10756" max="10757" width="8.85546875" style="13" bestFit="1" customWidth="1"/>
    <col min="10758" max="10759" width="9.140625" style="13"/>
    <col min="10760" max="10760" width="11.5703125" style="13" customWidth="1"/>
    <col min="10761" max="11008" width="9.140625" style="13"/>
    <col min="11009" max="11009" width="5.85546875" style="13" bestFit="1" customWidth="1"/>
    <col min="11010" max="11010" width="7.85546875" style="13" customWidth="1"/>
    <col min="11011" max="11011" width="11.28515625" style="13" customWidth="1"/>
    <col min="11012" max="11013" width="8.85546875" style="13" bestFit="1" customWidth="1"/>
    <col min="11014" max="11015" width="9.140625" style="13"/>
    <col min="11016" max="11016" width="11.5703125" style="13" customWidth="1"/>
    <col min="11017" max="11264" width="9.140625" style="13"/>
    <col min="11265" max="11265" width="5.85546875" style="13" bestFit="1" customWidth="1"/>
    <col min="11266" max="11266" width="7.85546875" style="13" customWidth="1"/>
    <col min="11267" max="11267" width="11.28515625" style="13" customWidth="1"/>
    <col min="11268" max="11269" width="8.85546875" style="13" bestFit="1" customWidth="1"/>
    <col min="11270" max="11271" width="9.140625" style="13"/>
    <col min="11272" max="11272" width="11.5703125" style="13" customWidth="1"/>
    <col min="11273" max="11520" width="9.140625" style="13"/>
    <col min="11521" max="11521" width="5.85546875" style="13" bestFit="1" customWidth="1"/>
    <col min="11522" max="11522" width="7.85546875" style="13" customWidth="1"/>
    <col min="11523" max="11523" width="11.28515625" style="13" customWidth="1"/>
    <col min="11524" max="11525" width="8.85546875" style="13" bestFit="1" customWidth="1"/>
    <col min="11526" max="11527" width="9.140625" style="13"/>
    <col min="11528" max="11528" width="11.5703125" style="13" customWidth="1"/>
    <col min="11529" max="11776" width="9.140625" style="13"/>
    <col min="11777" max="11777" width="5.85546875" style="13" bestFit="1" customWidth="1"/>
    <col min="11778" max="11778" width="7.85546875" style="13" customWidth="1"/>
    <col min="11779" max="11779" width="11.28515625" style="13" customWidth="1"/>
    <col min="11780" max="11781" width="8.85546875" style="13" bestFit="1" customWidth="1"/>
    <col min="11782" max="11783" width="9.140625" style="13"/>
    <col min="11784" max="11784" width="11.5703125" style="13" customWidth="1"/>
    <col min="11785" max="12032" width="9.140625" style="13"/>
    <col min="12033" max="12033" width="5.85546875" style="13" bestFit="1" customWidth="1"/>
    <col min="12034" max="12034" width="7.85546875" style="13" customWidth="1"/>
    <col min="12035" max="12035" width="11.28515625" style="13" customWidth="1"/>
    <col min="12036" max="12037" width="8.85546875" style="13" bestFit="1" customWidth="1"/>
    <col min="12038" max="12039" width="9.140625" style="13"/>
    <col min="12040" max="12040" width="11.5703125" style="13" customWidth="1"/>
    <col min="12041" max="12288" width="9.140625" style="13"/>
    <col min="12289" max="12289" width="5.85546875" style="13" bestFit="1" customWidth="1"/>
    <col min="12290" max="12290" width="7.85546875" style="13" customWidth="1"/>
    <col min="12291" max="12291" width="11.28515625" style="13" customWidth="1"/>
    <col min="12292" max="12293" width="8.85546875" style="13" bestFit="1" customWidth="1"/>
    <col min="12294" max="12295" width="9.140625" style="13"/>
    <col min="12296" max="12296" width="11.5703125" style="13" customWidth="1"/>
    <col min="12297" max="12544" width="9.140625" style="13"/>
    <col min="12545" max="12545" width="5.85546875" style="13" bestFit="1" customWidth="1"/>
    <col min="12546" max="12546" width="7.85546875" style="13" customWidth="1"/>
    <col min="12547" max="12547" width="11.28515625" style="13" customWidth="1"/>
    <col min="12548" max="12549" width="8.85546875" style="13" bestFit="1" customWidth="1"/>
    <col min="12550" max="12551" width="9.140625" style="13"/>
    <col min="12552" max="12552" width="11.5703125" style="13" customWidth="1"/>
    <col min="12553" max="12800" width="9.140625" style="13"/>
    <col min="12801" max="12801" width="5.85546875" style="13" bestFit="1" customWidth="1"/>
    <col min="12802" max="12802" width="7.85546875" style="13" customWidth="1"/>
    <col min="12803" max="12803" width="11.28515625" style="13" customWidth="1"/>
    <col min="12804" max="12805" width="8.85546875" style="13" bestFit="1" customWidth="1"/>
    <col min="12806" max="12807" width="9.140625" style="13"/>
    <col min="12808" max="12808" width="11.5703125" style="13" customWidth="1"/>
    <col min="12809" max="13056" width="9.140625" style="13"/>
    <col min="13057" max="13057" width="5.85546875" style="13" bestFit="1" customWidth="1"/>
    <col min="13058" max="13058" width="7.85546875" style="13" customWidth="1"/>
    <col min="13059" max="13059" width="11.28515625" style="13" customWidth="1"/>
    <col min="13060" max="13061" width="8.85546875" style="13" bestFit="1" customWidth="1"/>
    <col min="13062" max="13063" width="9.140625" style="13"/>
    <col min="13064" max="13064" width="11.5703125" style="13" customWidth="1"/>
    <col min="13065" max="13312" width="9.140625" style="13"/>
    <col min="13313" max="13313" width="5.85546875" style="13" bestFit="1" customWidth="1"/>
    <col min="13314" max="13314" width="7.85546875" style="13" customWidth="1"/>
    <col min="13315" max="13315" width="11.28515625" style="13" customWidth="1"/>
    <col min="13316" max="13317" width="8.85546875" style="13" bestFit="1" customWidth="1"/>
    <col min="13318" max="13319" width="9.140625" style="13"/>
    <col min="13320" max="13320" width="11.5703125" style="13" customWidth="1"/>
    <col min="13321" max="13568" width="9.140625" style="13"/>
    <col min="13569" max="13569" width="5.85546875" style="13" bestFit="1" customWidth="1"/>
    <col min="13570" max="13570" width="7.85546875" style="13" customWidth="1"/>
    <col min="13571" max="13571" width="11.28515625" style="13" customWidth="1"/>
    <col min="13572" max="13573" width="8.85546875" style="13" bestFit="1" customWidth="1"/>
    <col min="13574" max="13575" width="9.140625" style="13"/>
    <col min="13576" max="13576" width="11.5703125" style="13" customWidth="1"/>
    <col min="13577" max="13824" width="9.140625" style="13"/>
    <col min="13825" max="13825" width="5.85546875" style="13" bestFit="1" customWidth="1"/>
    <col min="13826" max="13826" width="7.85546875" style="13" customWidth="1"/>
    <col min="13827" max="13827" width="11.28515625" style="13" customWidth="1"/>
    <col min="13828" max="13829" width="8.85546875" style="13" bestFit="1" customWidth="1"/>
    <col min="13830" max="13831" width="9.140625" style="13"/>
    <col min="13832" max="13832" width="11.5703125" style="13" customWidth="1"/>
    <col min="13833" max="14080" width="9.140625" style="13"/>
    <col min="14081" max="14081" width="5.85546875" style="13" bestFit="1" customWidth="1"/>
    <col min="14082" max="14082" width="7.85546875" style="13" customWidth="1"/>
    <col min="14083" max="14083" width="11.28515625" style="13" customWidth="1"/>
    <col min="14084" max="14085" width="8.85546875" style="13" bestFit="1" customWidth="1"/>
    <col min="14086" max="14087" width="9.140625" style="13"/>
    <col min="14088" max="14088" width="11.5703125" style="13" customWidth="1"/>
    <col min="14089" max="14336" width="9.140625" style="13"/>
    <col min="14337" max="14337" width="5.85546875" style="13" bestFit="1" customWidth="1"/>
    <col min="14338" max="14338" width="7.85546875" style="13" customWidth="1"/>
    <col min="14339" max="14339" width="11.28515625" style="13" customWidth="1"/>
    <col min="14340" max="14341" width="8.85546875" style="13" bestFit="1" customWidth="1"/>
    <col min="14342" max="14343" width="9.140625" style="13"/>
    <col min="14344" max="14344" width="11.5703125" style="13" customWidth="1"/>
    <col min="14345" max="14592" width="9.140625" style="13"/>
    <col min="14593" max="14593" width="5.85546875" style="13" bestFit="1" customWidth="1"/>
    <col min="14594" max="14594" width="7.85546875" style="13" customWidth="1"/>
    <col min="14595" max="14595" width="11.28515625" style="13" customWidth="1"/>
    <col min="14596" max="14597" width="8.85546875" style="13" bestFit="1" customWidth="1"/>
    <col min="14598" max="14599" width="9.140625" style="13"/>
    <col min="14600" max="14600" width="11.5703125" style="13" customWidth="1"/>
    <col min="14601" max="14848" width="9.140625" style="13"/>
    <col min="14849" max="14849" width="5.85546875" style="13" bestFit="1" customWidth="1"/>
    <col min="14850" max="14850" width="7.85546875" style="13" customWidth="1"/>
    <col min="14851" max="14851" width="11.28515625" style="13" customWidth="1"/>
    <col min="14852" max="14853" width="8.85546875" style="13" bestFit="1" customWidth="1"/>
    <col min="14854" max="14855" width="9.140625" style="13"/>
    <col min="14856" max="14856" width="11.5703125" style="13" customWidth="1"/>
    <col min="14857" max="15104" width="9.140625" style="13"/>
    <col min="15105" max="15105" width="5.85546875" style="13" bestFit="1" customWidth="1"/>
    <col min="15106" max="15106" width="7.85546875" style="13" customWidth="1"/>
    <col min="15107" max="15107" width="11.28515625" style="13" customWidth="1"/>
    <col min="15108" max="15109" width="8.85546875" style="13" bestFit="1" customWidth="1"/>
    <col min="15110" max="15111" width="9.140625" style="13"/>
    <col min="15112" max="15112" width="11.5703125" style="13" customWidth="1"/>
    <col min="15113" max="15360" width="9.140625" style="13"/>
    <col min="15361" max="15361" width="5.85546875" style="13" bestFit="1" customWidth="1"/>
    <col min="15362" max="15362" width="7.85546875" style="13" customWidth="1"/>
    <col min="15363" max="15363" width="11.28515625" style="13" customWidth="1"/>
    <col min="15364" max="15365" width="8.85546875" style="13" bestFit="1" customWidth="1"/>
    <col min="15366" max="15367" width="9.140625" style="13"/>
    <col min="15368" max="15368" width="11.5703125" style="13" customWidth="1"/>
    <col min="15369" max="15616" width="9.140625" style="13"/>
    <col min="15617" max="15617" width="5.85546875" style="13" bestFit="1" customWidth="1"/>
    <col min="15618" max="15618" width="7.85546875" style="13" customWidth="1"/>
    <col min="15619" max="15619" width="11.28515625" style="13" customWidth="1"/>
    <col min="15620" max="15621" width="8.85546875" style="13" bestFit="1" customWidth="1"/>
    <col min="15622" max="15623" width="9.140625" style="13"/>
    <col min="15624" max="15624" width="11.5703125" style="13" customWidth="1"/>
    <col min="15625" max="15872" width="9.140625" style="13"/>
    <col min="15873" max="15873" width="5.85546875" style="13" bestFit="1" customWidth="1"/>
    <col min="15874" max="15874" width="7.85546875" style="13" customWidth="1"/>
    <col min="15875" max="15875" width="11.28515625" style="13" customWidth="1"/>
    <col min="15876" max="15877" width="8.85546875" style="13" bestFit="1" customWidth="1"/>
    <col min="15878" max="15879" width="9.140625" style="13"/>
    <col min="15880" max="15880" width="11.5703125" style="13" customWidth="1"/>
    <col min="15881" max="16128" width="9.140625" style="13"/>
    <col min="16129" max="16129" width="5.85546875" style="13" bestFit="1" customWidth="1"/>
    <col min="16130" max="16130" width="7.85546875" style="13" customWidth="1"/>
    <col min="16131" max="16131" width="11.28515625" style="13" customWidth="1"/>
    <col min="16132" max="16133" width="8.85546875" style="13" bestFit="1" customWidth="1"/>
    <col min="16134" max="16135" width="9.140625" style="13"/>
    <col min="16136" max="16136" width="11.5703125" style="13" customWidth="1"/>
    <col min="16137" max="16384" width="9.140625" style="13"/>
  </cols>
  <sheetData>
    <row r="1" spans="1:8" ht="18.75">
      <c r="A1" s="12" t="s">
        <v>98</v>
      </c>
    </row>
    <row r="3" spans="1:8" ht="13.5">
      <c r="A3" s="46" t="s">
        <v>99</v>
      </c>
      <c r="B3" s="13">
        <v>0.3</v>
      </c>
      <c r="C3" s="47" t="s">
        <v>100</v>
      </c>
      <c r="D3" s="46" t="s">
        <v>101</v>
      </c>
      <c r="E3" s="13">
        <v>33.625</v>
      </c>
    </row>
    <row r="4" spans="1:8" ht="13.5">
      <c r="A4" s="46" t="s">
        <v>102</v>
      </c>
      <c r="B4" s="13">
        <v>5.0000000000000001E-3</v>
      </c>
      <c r="D4" s="35" t="s">
        <v>103</v>
      </c>
      <c r="E4" s="13">
        <v>1</v>
      </c>
    </row>
    <row r="5" spans="1:8" ht="13.5">
      <c r="A5" s="35" t="s">
        <v>104</v>
      </c>
      <c r="B5" s="13">
        <v>4.5</v>
      </c>
      <c r="D5" s="46" t="s">
        <v>105</v>
      </c>
      <c r="E5" s="13">
        <v>30</v>
      </c>
      <c r="H5" s="43" t="s">
        <v>106</v>
      </c>
    </row>
    <row r="6" spans="1:8">
      <c r="H6" s="43" t="s">
        <v>107</v>
      </c>
    </row>
    <row r="7" spans="1:8" ht="13.5">
      <c r="A7" s="48" t="s">
        <v>87</v>
      </c>
      <c r="B7" s="49" t="s">
        <v>108</v>
      </c>
      <c r="C7" s="49" t="s">
        <v>109</v>
      </c>
      <c r="D7" s="49" t="s">
        <v>110</v>
      </c>
      <c r="E7" s="49" t="s">
        <v>111</v>
      </c>
      <c r="F7" s="49" t="s">
        <v>112</v>
      </c>
      <c r="G7" s="49" t="s">
        <v>113</v>
      </c>
      <c r="H7" s="49" t="s">
        <v>114</v>
      </c>
    </row>
    <row r="8" spans="1:8">
      <c r="A8" s="48">
        <v>1</v>
      </c>
      <c r="B8" s="13">
        <f>B3</f>
        <v>0.3</v>
      </c>
      <c r="C8" s="13">
        <f>($E$3*$E$4^0.5*2.7182818^(-(D8^2)/2))/((2*3.14159)^0.5)</f>
        <v>11.551062751133145</v>
      </c>
      <c r="D8" s="33">
        <f>(LN($E$3/$E$5)+($B$4+0.5*B8^2)*$E$4)/(B8*$E$4^0.5)</f>
        <v>0.54690818753282611</v>
      </c>
      <c r="E8" s="13">
        <f>D8-B8*$E$4^0.5</f>
        <v>0.24690818753282612</v>
      </c>
      <c r="F8" s="33">
        <f t="shared" ref="F8:G10" si="0">NORMDIST(D8,0,1,TRUE)</f>
        <v>0.70777909477161227</v>
      </c>
      <c r="G8" s="33">
        <f t="shared" si="0"/>
        <v>0.59751036013069336</v>
      </c>
      <c r="H8" s="33">
        <f>$E$3*F8-$E$5*2.7182818^(-$B$4*$E$4)*G8-$B$5</f>
        <v>1.4631641174531893</v>
      </c>
    </row>
    <row r="9" spans="1:8">
      <c r="A9" s="48">
        <v>2</v>
      </c>
      <c r="B9" s="13">
        <f>B8-(H8/C8)</f>
        <v>0.17333077925581741</v>
      </c>
      <c r="C9" s="13">
        <f>($E$3*$E$4^0.5*2.7182818^(-(D9^2)/2))/((2*3.14159)^0.5)</f>
        <v>9.9450854227303171</v>
      </c>
      <c r="D9" s="33">
        <f>(LN($E$3/$E$5)+($B$4+0.5*B9^2)*$E$4)/(B9*$E$4^0.5)</f>
        <v>0.77363199054597076</v>
      </c>
      <c r="E9" s="13">
        <f>D9-B9*$E$4^0.5</f>
        <v>0.60030121129015335</v>
      </c>
      <c r="F9" s="33">
        <f t="shared" si="0"/>
        <v>0.78042577573588323</v>
      </c>
      <c r="G9" s="33">
        <f t="shared" si="0"/>
        <v>0.72584724419163849</v>
      </c>
      <c r="H9" s="33">
        <f>$E$3*F9-$E$5*2.7182818^(-$B$4*$E$4)*G9-$B$5</f>
        <v>7.5004729235917722E-2</v>
      </c>
    </row>
    <row r="10" spans="1:8">
      <c r="A10" s="48">
        <v>3</v>
      </c>
      <c r="B10" s="13">
        <f>B9-(H9/C9)</f>
        <v>0.16578889036821789</v>
      </c>
      <c r="C10" s="13">
        <f>($E$3*$E$4^0.5*2.7182818^(-(D10^2)/2))/((2*3.14159)^0.5)</f>
        <v>9.7322166103305161</v>
      </c>
      <c r="D10" s="33">
        <f>(LN($E$3/$E$5)+($B$4+0.5*B10^2)*$E$4)/(B10*$E$4^0.5)</f>
        <v>0.8011117877055971</v>
      </c>
      <c r="E10" s="13">
        <f>D10-B10*$E$4^0.5</f>
        <v>0.63532289733737923</v>
      </c>
      <c r="F10" s="33">
        <f t="shared" si="0"/>
        <v>0.7884665336676917</v>
      </c>
      <c r="G10" s="33">
        <f t="shared" si="0"/>
        <v>0.73739107854366637</v>
      </c>
      <c r="H10" s="33">
        <f>$E$3*F10-$E$5*2.7182818^(-$B$4*$E$4)*G10-$B$5</f>
        <v>7.874375349103957E-4</v>
      </c>
    </row>
    <row r="11" spans="1:8">
      <c r="B11" s="43" t="s">
        <v>115</v>
      </c>
    </row>
    <row r="12" spans="1:8">
      <c r="B12" s="43" t="s">
        <v>116</v>
      </c>
    </row>
    <row r="13" spans="1:8">
      <c r="A13" s="46"/>
      <c r="B13" s="43" t="s">
        <v>117</v>
      </c>
    </row>
    <row r="14" spans="1:8">
      <c r="A14" s="46"/>
      <c r="B14" s="43" t="s">
        <v>118</v>
      </c>
    </row>
    <row r="15" spans="1:8">
      <c r="B15" s="43" t="s">
        <v>119</v>
      </c>
    </row>
    <row r="16" spans="1:8">
      <c r="B16" s="43" t="s">
        <v>120</v>
      </c>
    </row>
  </sheetData>
  <pageMargins left="0.75" right="0.75" top="1" bottom="1" header="0.5" footer="0.5"/>
  <pageSetup orientation="landscape" r:id="rId1"/>
  <headerFooter alignWithMargins="0"/>
  <legacyDrawing r:id="rId2"/>
  <oleObjects>
    <oleObject progId="Equation.3" shapeId="5121" r:id="rId3"/>
    <oleObject progId="Equation.3" shapeId="5122" r:id="rId4"/>
    <oleObject progId="Equation.3" shapeId="5123" r:id="rId5"/>
    <oleObject progId="Equation.3" shapeId="5124" r:id="rId6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Brownian Motion</vt:lpstr>
      <vt:lpstr>Black Scholes Option Pricing</vt:lpstr>
      <vt:lpstr>Options, Warrants &amp;Convertibles</vt:lpstr>
      <vt:lpstr>Bisection Method</vt:lpstr>
      <vt:lpstr>Newton Raphson</vt:lpstr>
    </vt:vector>
  </TitlesOfParts>
  <Company>Pace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John</cp:lastModifiedBy>
  <dcterms:created xsi:type="dcterms:W3CDTF">2002-02-01T15:05:39Z</dcterms:created>
  <dcterms:modified xsi:type="dcterms:W3CDTF">2012-06-26T18:48:14Z</dcterms:modified>
</cp:coreProperties>
</file>