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P51\F22\Webpage\1and1\"/>
    </mc:Choice>
  </mc:AlternateContent>
  <xr:revisionPtr revIDLastSave="0" documentId="13_ncr:1_{F0761305-29F9-4EC0-AC81-AFAE35A17526}" xr6:coauthVersionLast="47" xr6:coauthVersionMax="47" xr10:uidLastSave="{00000000-0000-0000-0000-000000000000}"/>
  <bookViews>
    <workbookView xWindow="-120" yWindow="-120" windowWidth="29040" windowHeight="15720" xr2:uid="{D4DEAF88-BD32-4E10-9D77-896EC96C7098}"/>
  </bookViews>
  <sheets>
    <sheet name="Exp. Return &amp; Variance" sheetId="3" r:id="rId1"/>
    <sheet name="NAV and Fund Returns" sheetId="2" r:id="rId2"/>
    <sheet name="Jensen's Alpha" sheetId="5" r:id="rId3"/>
    <sheet name="VaR" sheetId="6" r:id="rId4"/>
    <sheet name="Normal Density Function" sheetId="4" r:id="rId5"/>
    <sheet name="Sheet1" sheetId="1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6" l="1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J18" i="6"/>
  <c r="D18" i="6" s="1"/>
  <c r="F18" i="6"/>
  <c r="G7" i="6"/>
  <c r="E7" i="6"/>
  <c r="K6" i="6"/>
  <c r="J6" i="6"/>
  <c r="I6" i="6"/>
  <c r="M6" i="6" s="1" a="1"/>
  <c r="I6" i="6" a="1"/>
  <c r="G6" i="6"/>
  <c r="F7" i="6" s="1"/>
  <c r="F6" i="6"/>
  <c r="E6" i="6"/>
  <c r="G5" i="6"/>
  <c r="F5" i="6"/>
  <c r="E5" i="6"/>
  <c r="J3" i="6"/>
  <c r="H3" i="6"/>
  <c r="A23" i="5"/>
  <c r="A19" i="5"/>
  <c r="A18" i="5"/>
  <c r="A14" i="5"/>
  <c r="O6" i="6" l="1"/>
  <c r="N6" i="6"/>
  <c r="M6" i="6"/>
  <c r="Q6" i="6" s="1" a="1"/>
  <c r="Q6" i="6" s="1"/>
  <c r="S6" i="6" s="1"/>
  <c r="B10" i="6" s="1"/>
  <c r="I26" i="6"/>
  <c r="J26" i="6" s="1"/>
  <c r="I31" i="6"/>
  <c r="J31" i="6" s="1"/>
  <c r="I29" i="6"/>
  <c r="J29" i="6" s="1"/>
  <c r="I25" i="6"/>
  <c r="J25" i="6" s="1"/>
  <c r="I21" i="6"/>
  <c r="J21" i="6" s="1"/>
  <c r="I32" i="6"/>
  <c r="J32" i="6" s="1"/>
  <c r="I30" i="6"/>
  <c r="J30" i="6" s="1"/>
  <c r="I28" i="6"/>
  <c r="J28" i="6" s="1"/>
  <c r="I24" i="6"/>
  <c r="J24" i="6" s="1"/>
  <c r="I22" i="6"/>
  <c r="J22" i="6" s="1"/>
  <c r="I20" i="6"/>
  <c r="J20" i="6" s="1"/>
  <c r="I27" i="6"/>
  <c r="J27" i="6" s="1"/>
  <c r="I23" i="6"/>
  <c r="J23" i="6" s="1"/>
  <c r="F33" i="6"/>
  <c r="B34" i="6" s="1"/>
  <c r="B18" i="6"/>
  <c r="G29" i="6" l="1"/>
  <c r="H29" i="6" s="1"/>
  <c r="G27" i="6"/>
  <c r="H27" i="6" s="1"/>
  <c r="G32" i="6"/>
  <c r="H32" i="6" s="1"/>
  <c r="G30" i="6"/>
  <c r="H30" i="6" s="1"/>
  <c r="G26" i="6"/>
  <c r="H26" i="6" s="1"/>
  <c r="G22" i="6"/>
  <c r="H22" i="6" s="1"/>
  <c r="G31" i="6"/>
  <c r="H31" i="6" s="1"/>
  <c r="G25" i="6"/>
  <c r="H25" i="6" s="1"/>
  <c r="G23" i="6"/>
  <c r="H23" i="6" s="1"/>
  <c r="G21" i="6"/>
  <c r="H21" i="6" s="1"/>
  <c r="G28" i="6"/>
  <c r="H28" i="6" s="1"/>
  <c r="G24" i="6"/>
  <c r="H24" i="6" s="1"/>
  <c r="G20" i="6"/>
  <c r="H20" i="6" s="1"/>
  <c r="J33" i="6"/>
  <c r="H33" i="6" l="1"/>
  <c r="A20" i="4" l="1"/>
  <c r="B19" i="4"/>
  <c r="A5" i="4"/>
  <c r="B4" i="4"/>
  <c r="C3" i="4"/>
  <c r="C19" i="4" s="1"/>
  <c r="C4" i="4" l="1"/>
  <c r="B5" i="4"/>
  <c r="A6" i="4"/>
  <c r="D3" i="4"/>
  <c r="C5" i="4"/>
  <c r="B20" i="4"/>
  <c r="A21" i="4"/>
  <c r="C20" i="4"/>
  <c r="A22" i="4" l="1"/>
  <c r="B21" i="4"/>
  <c r="E21" i="4"/>
  <c r="D21" i="4"/>
  <c r="C21" i="4"/>
  <c r="D19" i="4"/>
  <c r="D20" i="4"/>
  <c r="D4" i="4"/>
  <c r="E3" i="4"/>
  <c r="D5" i="4"/>
  <c r="A7" i="4"/>
  <c r="B6" i="4"/>
  <c r="E6" i="4"/>
  <c r="C6" i="4"/>
  <c r="D6" i="4"/>
  <c r="A8" i="4" l="1"/>
  <c r="B7" i="4"/>
  <c r="E7" i="4"/>
  <c r="C7" i="4"/>
  <c r="D7" i="4"/>
  <c r="F3" i="4"/>
  <c r="E4" i="4"/>
  <c r="E19" i="4"/>
  <c r="E5" i="4"/>
  <c r="E20" i="4"/>
  <c r="E22" i="4"/>
  <c r="D22" i="4"/>
  <c r="C22" i="4"/>
  <c r="A23" i="4"/>
  <c r="F22" i="4"/>
  <c r="B22" i="4"/>
  <c r="D23" i="4" l="1"/>
  <c r="C23" i="4"/>
  <c r="A24" i="4"/>
  <c r="F23" i="4"/>
  <c r="B23" i="4"/>
  <c r="E23" i="4"/>
  <c r="F19" i="4"/>
  <c r="F4" i="4"/>
  <c r="G3" i="4"/>
  <c r="F5" i="4"/>
  <c r="F20" i="4"/>
  <c r="F21" i="4"/>
  <c r="F6" i="4"/>
  <c r="F7" i="4"/>
  <c r="E8" i="4"/>
  <c r="D8" i="4"/>
  <c r="A9" i="4"/>
  <c r="F8" i="4"/>
  <c r="C8" i="4"/>
  <c r="B8" i="4"/>
  <c r="G19" i="4" l="1"/>
  <c r="H3" i="4"/>
  <c r="G4" i="4"/>
  <c r="G5" i="4"/>
  <c r="G20" i="4"/>
  <c r="G21" i="4"/>
  <c r="G6" i="4"/>
  <c r="G7" i="4"/>
  <c r="G22" i="4"/>
  <c r="G8" i="4"/>
  <c r="G24" i="4"/>
  <c r="C24" i="4"/>
  <c r="A25" i="4"/>
  <c r="F24" i="4"/>
  <c r="B24" i="4"/>
  <c r="E24" i="4"/>
  <c r="D24" i="4"/>
  <c r="H24" i="4"/>
  <c r="H9" i="4"/>
  <c r="D9" i="4"/>
  <c r="G9" i="4"/>
  <c r="C9" i="4"/>
  <c r="B9" i="4"/>
  <c r="A10" i="4"/>
  <c r="F9" i="4"/>
  <c r="E9" i="4"/>
  <c r="G23" i="4"/>
  <c r="A26" i="4" l="1"/>
  <c r="F25" i="4"/>
  <c r="B25" i="4"/>
  <c r="E25" i="4"/>
  <c r="H25" i="4"/>
  <c r="D25" i="4"/>
  <c r="G25" i="4"/>
  <c r="C25" i="4"/>
  <c r="G10" i="4"/>
  <c r="C10" i="4"/>
  <c r="A11" i="4"/>
  <c r="F10" i="4"/>
  <c r="B10" i="4"/>
  <c r="D10" i="4"/>
  <c r="E10" i="4"/>
  <c r="H10" i="4"/>
  <c r="H19" i="4"/>
  <c r="H20" i="4"/>
  <c r="H4" i="4"/>
  <c r="H5" i="4"/>
  <c r="I3" i="4"/>
  <c r="H6" i="4"/>
  <c r="H21" i="4"/>
  <c r="H7" i="4"/>
  <c r="H22" i="4"/>
  <c r="H8" i="4"/>
  <c r="H23" i="4"/>
  <c r="I19" i="4" l="1"/>
  <c r="J3" i="4"/>
  <c r="I4" i="4"/>
  <c r="I20" i="4"/>
  <c r="I5" i="4"/>
  <c r="I21" i="4"/>
  <c r="I6" i="4"/>
  <c r="I7" i="4"/>
  <c r="I22" i="4"/>
  <c r="I23" i="4"/>
  <c r="I8" i="4"/>
  <c r="I24" i="4"/>
  <c r="I9" i="4"/>
  <c r="A12" i="4"/>
  <c r="J11" i="4"/>
  <c r="F11" i="4"/>
  <c r="B11" i="4"/>
  <c r="I11" i="4"/>
  <c r="E11" i="4"/>
  <c r="G11" i="4"/>
  <c r="H11" i="4"/>
  <c r="D11" i="4"/>
  <c r="C11" i="4"/>
  <c r="I10" i="4"/>
  <c r="I25" i="4"/>
  <c r="I26" i="4"/>
  <c r="E26" i="4"/>
  <c r="H26" i="4"/>
  <c r="D26" i="4"/>
  <c r="G26" i="4"/>
  <c r="C26" i="4"/>
  <c r="J26" i="4"/>
  <c r="A27" i="4"/>
  <c r="F26" i="4"/>
  <c r="B26" i="4"/>
  <c r="A13" i="4" l="1"/>
  <c r="I12" i="4"/>
  <c r="E12" i="4"/>
  <c r="H12" i="4"/>
  <c r="D12" i="4"/>
  <c r="J12" i="4"/>
  <c r="B12" i="4"/>
  <c r="G12" i="4"/>
  <c r="C12" i="4"/>
  <c r="F12" i="4"/>
  <c r="J19" i="4"/>
  <c r="K3" i="4"/>
  <c r="J4" i="4"/>
  <c r="J5" i="4"/>
  <c r="J20" i="4"/>
  <c r="J6" i="4"/>
  <c r="J21" i="4"/>
  <c r="J7" i="4"/>
  <c r="J22" i="4"/>
  <c r="J8" i="4"/>
  <c r="J23" i="4"/>
  <c r="J9" i="4"/>
  <c r="J24" i="4"/>
  <c r="J10" i="4"/>
  <c r="J25" i="4"/>
  <c r="H27" i="4"/>
  <c r="D27" i="4"/>
  <c r="K27" i="4"/>
  <c r="G27" i="4"/>
  <c r="C27" i="4"/>
  <c r="A28" i="4"/>
  <c r="J27" i="4"/>
  <c r="F27" i="4"/>
  <c r="B27" i="4"/>
  <c r="E27" i="4"/>
  <c r="I27" i="4"/>
  <c r="K28" i="4" l="1"/>
  <c r="G28" i="4"/>
  <c r="C28" i="4"/>
  <c r="A29" i="4"/>
  <c r="J28" i="4"/>
  <c r="F28" i="4"/>
  <c r="B28" i="4"/>
  <c r="I28" i="4"/>
  <c r="E28" i="4"/>
  <c r="H28" i="4"/>
  <c r="D28" i="4"/>
  <c r="K19" i="4"/>
  <c r="L3" i="4"/>
  <c r="K4" i="4"/>
  <c r="K5" i="4"/>
  <c r="K20" i="4"/>
  <c r="K21" i="4"/>
  <c r="K6" i="4"/>
  <c r="K7" i="4"/>
  <c r="K22" i="4"/>
  <c r="K8" i="4"/>
  <c r="K23" i="4"/>
  <c r="K24" i="4"/>
  <c r="K9" i="4"/>
  <c r="K25" i="4"/>
  <c r="K10" i="4"/>
  <c r="K26" i="4"/>
  <c r="K11" i="4"/>
  <c r="K12" i="4"/>
  <c r="I13" i="4"/>
  <c r="E13" i="4"/>
  <c r="L13" i="4"/>
  <c r="H13" i="4"/>
  <c r="D13" i="4"/>
  <c r="K13" i="4"/>
  <c r="G13" i="4"/>
  <c r="C13" i="4"/>
  <c r="J13" i="4"/>
  <c r="A14" i="4"/>
  <c r="F13" i="4"/>
  <c r="B13" i="4"/>
  <c r="L19" i="4" l="1"/>
  <c r="L4" i="4"/>
  <c r="L5" i="4"/>
  <c r="M3" i="4"/>
  <c r="L20" i="4"/>
  <c r="L21" i="4"/>
  <c r="L6" i="4"/>
  <c r="L22" i="4"/>
  <c r="L7" i="4"/>
  <c r="L8" i="4"/>
  <c r="L23" i="4"/>
  <c r="L24" i="4"/>
  <c r="L9" i="4"/>
  <c r="L25" i="4"/>
  <c r="L10" i="4"/>
  <c r="L11" i="4"/>
  <c r="L26" i="4"/>
  <c r="L12" i="4"/>
  <c r="L27" i="4"/>
  <c r="L28" i="4"/>
  <c r="A30" i="4"/>
  <c r="J29" i="4"/>
  <c r="F29" i="4"/>
  <c r="B29" i="4"/>
  <c r="I29" i="4"/>
  <c r="E29" i="4"/>
  <c r="L29" i="4"/>
  <c r="H29" i="4"/>
  <c r="D29" i="4"/>
  <c r="K29" i="4"/>
  <c r="G29" i="4"/>
  <c r="C29" i="4"/>
  <c r="L14" i="4"/>
  <c r="H14" i="4"/>
  <c r="D14" i="4"/>
  <c r="K14" i="4"/>
  <c r="G14" i="4"/>
  <c r="C14" i="4"/>
  <c r="A15" i="4"/>
  <c r="J14" i="4"/>
  <c r="F14" i="4"/>
  <c r="B14" i="4"/>
  <c r="E14" i="4"/>
  <c r="I14" i="4"/>
  <c r="N3" i="4" l="1"/>
  <c r="M19" i="4"/>
  <c r="M4" i="4"/>
  <c r="M20" i="4"/>
  <c r="M5" i="4"/>
  <c r="M21" i="4"/>
  <c r="M6" i="4"/>
  <c r="M7" i="4"/>
  <c r="M22" i="4"/>
  <c r="M23" i="4"/>
  <c r="M8" i="4"/>
  <c r="M24" i="4"/>
  <c r="M9" i="4"/>
  <c r="M25" i="4"/>
  <c r="M10" i="4"/>
  <c r="M11" i="4"/>
  <c r="M26" i="4"/>
  <c r="M27" i="4"/>
  <c r="M12" i="4"/>
  <c r="M28" i="4"/>
  <c r="M13" i="4"/>
  <c r="K15" i="4"/>
  <c r="G15" i="4"/>
  <c r="C15" i="4"/>
  <c r="A16" i="4"/>
  <c r="N15" i="4"/>
  <c r="J15" i="4"/>
  <c r="F15" i="4"/>
  <c r="B15" i="4"/>
  <c r="M15" i="4"/>
  <c r="I15" i="4"/>
  <c r="E15" i="4"/>
  <c r="D15" i="4"/>
  <c r="L15" i="4"/>
  <c r="H15" i="4"/>
  <c r="M14" i="4"/>
  <c r="M29" i="4"/>
  <c r="M30" i="4"/>
  <c r="I30" i="4"/>
  <c r="E30" i="4"/>
  <c r="L30" i="4"/>
  <c r="H30" i="4"/>
  <c r="D30" i="4"/>
  <c r="K30" i="4"/>
  <c r="G30" i="4"/>
  <c r="C30" i="4"/>
  <c r="A31" i="4"/>
  <c r="F30" i="4"/>
  <c r="B30" i="4"/>
  <c r="N30" i="4"/>
  <c r="J30" i="4"/>
  <c r="A17" i="4" l="1"/>
  <c r="N16" i="4"/>
  <c r="J16" i="4"/>
  <c r="F16" i="4"/>
  <c r="B16" i="4"/>
  <c r="M16" i="4"/>
  <c r="I16" i="4"/>
  <c r="E16" i="4"/>
  <c r="L16" i="4"/>
  <c r="H16" i="4"/>
  <c r="D16" i="4"/>
  <c r="K16" i="4"/>
  <c r="G16" i="4"/>
  <c r="C16" i="4"/>
  <c r="L31" i="4"/>
  <c r="H31" i="4"/>
  <c r="D31" i="4"/>
  <c r="K31" i="4"/>
  <c r="G31" i="4"/>
  <c r="C31" i="4"/>
  <c r="A32" i="4"/>
  <c r="N31" i="4"/>
  <c r="J31" i="4"/>
  <c r="F31" i="4"/>
  <c r="B31" i="4"/>
  <c r="M31" i="4"/>
  <c r="I31" i="4"/>
  <c r="E31" i="4"/>
  <c r="N19" i="4"/>
  <c r="O3" i="4"/>
  <c r="N4" i="4"/>
  <c r="N5" i="4"/>
  <c r="N20" i="4"/>
  <c r="N6" i="4"/>
  <c r="N21" i="4"/>
  <c r="N22" i="4"/>
  <c r="N7" i="4"/>
  <c r="N23" i="4"/>
  <c r="N8" i="4"/>
  <c r="N24" i="4"/>
  <c r="N9" i="4"/>
  <c r="N10" i="4"/>
  <c r="N25" i="4"/>
  <c r="N26" i="4"/>
  <c r="N11" i="4"/>
  <c r="N27" i="4"/>
  <c r="N12" i="4"/>
  <c r="N28" i="4"/>
  <c r="N13" i="4"/>
  <c r="N14" i="4"/>
  <c r="N29" i="4"/>
  <c r="O19" i="4" l="1"/>
  <c r="P3" i="4"/>
  <c r="O4" i="4"/>
  <c r="O5" i="4"/>
  <c r="O20" i="4"/>
  <c r="O6" i="4"/>
  <c r="O21" i="4"/>
  <c r="O22" i="4"/>
  <c r="O7" i="4"/>
  <c r="O23" i="4"/>
  <c r="O8" i="4"/>
  <c r="O24" i="4"/>
  <c r="O9" i="4"/>
  <c r="O25" i="4"/>
  <c r="O10" i="4"/>
  <c r="O11" i="4"/>
  <c r="O26" i="4"/>
  <c r="O27" i="4"/>
  <c r="O12" i="4"/>
  <c r="O28" i="4"/>
  <c r="O13" i="4"/>
  <c r="O29" i="4"/>
  <c r="O14" i="4"/>
  <c r="O15" i="4"/>
  <c r="O30" i="4"/>
  <c r="O32" i="4"/>
  <c r="K32" i="4"/>
  <c r="G32" i="4"/>
  <c r="C32" i="4"/>
  <c r="A33" i="4"/>
  <c r="N32" i="4"/>
  <c r="J32" i="4"/>
  <c r="F32" i="4"/>
  <c r="B32" i="4"/>
  <c r="M32" i="4"/>
  <c r="I32" i="4"/>
  <c r="E32" i="4"/>
  <c r="L32" i="4"/>
  <c r="H32" i="4"/>
  <c r="D32" i="4"/>
  <c r="P32" i="4"/>
  <c r="O31" i="4"/>
  <c r="O16" i="4"/>
  <c r="M17" i="4"/>
  <c r="I17" i="4"/>
  <c r="E17" i="4"/>
  <c r="P17" i="4"/>
  <c r="L17" i="4"/>
  <c r="H17" i="4"/>
  <c r="D17" i="4"/>
  <c r="O17" i="4"/>
  <c r="K17" i="4"/>
  <c r="G17" i="4"/>
  <c r="C17" i="4"/>
  <c r="A18" i="4"/>
  <c r="F17" i="4"/>
  <c r="B17" i="4"/>
  <c r="J17" i="4"/>
  <c r="N17" i="4"/>
  <c r="A34" i="4" l="1"/>
  <c r="N33" i="4"/>
  <c r="J33" i="4"/>
  <c r="F33" i="4"/>
  <c r="B33" i="4"/>
  <c r="Q33" i="4"/>
  <c r="M33" i="4"/>
  <c r="I33" i="4"/>
  <c r="E33" i="4"/>
  <c r="P33" i="4"/>
  <c r="L33" i="4"/>
  <c r="H33" i="4"/>
  <c r="D33" i="4"/>
  <c r="G33" i="4"/>
  <c r="C33" i="4"/>
  <c r="O33" i="4"/>
  <c r="K33" i="4"/>
  <c r="P19" i="4"/>
  <c r="P20" i="4"/>
  <c r="P4" i="4"/>
  <c r="Q3" i="4"/>
  <c r="P5" i="4"/>
  <c r="P21" i="4"/>
  <c r="P6" i="4"/>
  <c r="P22" i="4"/>
  <c r="P7" i="4"/>
  <c r="P23" i="4"/>
  <c r="P8" i="4"/>
  <c r="P24" i="4"/>
  <c r="P9" i="4"/>
  <c r="P25" i="4"/>
  <c r="P10" i="4"/>
  <c r="P11" i="4"/>
  <c r="P26" i="4"/>
  <c r="P27" i="4"/>
  <c r="P12" i="4"/>
  <c r="P28" i="4"/>
  <c r="P13" i="4"/>
  <c r="P29" i="4"/>
  <c r="P14" i="4"/>
  <c r="P15" i="4"/>
  <c r="P30" i="4"/>
  <c r="P16" i="4"/>
  <c r="P31" i="4"/>
  <c r="P18" i="4"/>
  <c r="L18" i="4"/>
  <c r="H18" i="4"/>
  <c r="D18" i="4"/>
  <c r="O18" i="4"/>
  <c r="K18" i="4"/>
  <c r="G18" i="4"/>
  <c r="C18" i="4"/>
  <c r="N18" i="4"/>
  <c r="J18" i="4"/>
  <c r="F18" i="4"/>
  <c r="B18" i="4"/>
  <c r="Q18" i="4"/>
  <c r="E18" i="4"/>
  <c r="M18" i="4"/>
  <c r="I18" i="4"/>
  <c r="Q19" i="4" l="1"/>
  <c r="R3" i="4"/>
  <c r="Q4" i="4"/>
  <c r="Q5" i="4"/>
  <c r="Q20" i="4"/>
  <c r="Q21" i="4"/>
  <c r="Q6" i="4"/>
  <c r="Q22" i="4"/>
  <c r="Q7" i="4"/>
  <c r="Q8" i="4"/>
  <c r="Q23" i="4"/>
  <c r="Q9" i="4"/>
  <c r="Q24" i="4"/>
  <c r="Q10" i="4"/>
  <c r="Q25" i="4"/>
  <c r="Q11" i="4"/>
  <c r="Q26" i="4"/>
  <c r="Q12" i="4"/>
  <c r="Q27" i="4"/>
  <c r="Q28" i="4"/>
  <c r="Q13" i="4"/>
  <c r="Q14" i="4"/>
  <c r="Q29" i="4"/>
  <c r="Q15" i="4"/>
  <c r="Q30" i="4"/>
  <c r="Q31" i="4"/>
  <c r="Q16" i="4"/>
  <c r="Q32" i="4"/>
  <c r="Q17" i="4"/>
  <c r="Q34" i="4"/>
  <c r="M34" i="4"/>
  <c r="I34" i="4"/>
  <c r="E34" i="4"/>
  <c r="P34" i="4"/>
  <c r="L34" i="4"/>
  <c r="H34" i="4"/>
  <c r="D34" i="4"/>
  <c r="O34" i="4"/>
  <c r="K34" i="4"/>
  <c r="G34" i="4"/>
  <c r="C34" i="4"/>
  <c r="R34" i="4"/>
  <c r="B34" i="4"/>
  <c r="N34" i="4"/>
  <c r="J34" i="4"/>
  <c r="F34" i="4"/>
  <c r="R19" i="4" l="1"/>
  <c r="S3" i="4"/>
  <c r="R4" i="4"/>
  <c r="R20" i="4"/>
  <c r="R5" i="4"/>
  <c r="R21" i="4"/>
  <c r="R6" i="4"/>
  <c r="R22" i="4"/>
  <c r="R7" i="4"/>
  <c r="R23" i="4"/>
  <c r="R8" i="4"/>
  <c r="R24" i="4"/>
  <c r="R9" i="4"/>
  <c r="R25" i="4"/>
  <c r="R10" i="4"/>
  <c r="R11" i="4"/>
  <c r="R26" i="4"/>
  <c r="R27" i="4"/>
  <c r="R12" i="4"/>
  <c r="R28" i="4"/>
  <c r="R13" i="4"/>
  <c r="R14" i="4"/>
  <c r="R29" i="4"/>
  <c r="R30" i="4"/>
  <c r="R15" i="4"/>
  <c r="R31" i="4"/>
  <c r="R16" i="4"/>
  <c r="R17" i="4"/>
  <c r="R32" i="4"/>
  <c r="R33" i="4"/>
  <c r="R18" i="4"/>
  <c r="S19" i="4" l="1"/>
  <c r="T3" i="4"/>
  <c r="S4" i="4"/>
  <c r="S5" i="4"/>
  <c r="S20" i="4"/>
  <c r="S21" i="4"/>
  <c r="S6" i="4"/>
  <c r="S22" i="4"/>
  <c r="S7" i="4"/>
  <c r="S23" i="4"/>
  <c r="S8" i="4"/>
  <c r="S9" i="4"/>
  <c r="S24" i="4"/>
  <c r="S25" i="4"/>
  <c r="S10" i="4"/>
  <c r="S11" i="4"/>
  <c r="S26" i="4"/>
  <c r="S12" i="4"/>
  <c r="S27" i="4"/>
  <c r="S28" i="4"/>
  <c r="S13" i="4"/>
  <c r="S29" i="4"/>
  <c r="S14" i="4"/>
  <c r="S15" i="4"/>
  <c r="S30" i="4"/>
  <c r="S16" i="4"/>
  <c r="S31" i="4"/>
  <c r="S32" i="4"/>
  <c r="S17" i="4"/>
  <c r="S33" i="4"/>
  <c r="S18" i="4"/>
  <c r="S34" i="4"/>
  <c r="T19" i="4" l="1"/>
  <c r="T20" i="4"/>
  <c r="T4" i="4"/>
  <c r="T5" i="4"/>
  <c r="U3" i="4"/>
  <c r="T6" i="4"/>
  <c r="T21" i="4"/>
  <c r="T22" i="4"/>
  <c r="T7" i="4"/>
  <c r="T23" i="4"/>
  <c r="T8" i="4"/>
  <c r="T9" i="4"/>
  <c r="T24" i="4"/>
  <c r="T10" i="4"/>
  <c r="T25" i="4"/>
  <c r="T26" i="4"/>
  <c r="T11" i="4"/>
  <c r="T27" i="4"/>
  <c r="T12" i="4"/>
  <c r="T28" i="4"/>
  <c r="T13" i="4"/>
  <c r="T14" i="4"/>
  <c r="T29" i="4"/>
  <c r="T15" i="4"/>
  <c r="T30" i="4"/>
  <c r="T16" i="4"/>
  <c r="T31" i="4"/>
  <c r="T17" i="4"/>
  <c r="T32" i="4"/>
  <c r="T18" i="4"/>
  <c r="T33" i="4"/>
  <c r="T34" i="4"/>
  <c r="U19" i="4" l="1"/>
  <c r="U4" i="4"/>
  <c r="U20" i="4"/>
  <c r="U5" i="4"/>
  <c r="U21" i="4"/>
  <c r="U6" i="4"/>
  <c r="U7" i="4"/>
  <c r="U22" i="4"/>
  <c r="U23" i="4"/>
  <c r="U8" i="4"/>
  <c r="U24" i="4"/>
  <c r="U9" i="4"/>
  <c r="U25" i="4"/>
  <c r="U10" i="4"/>
  <c r="U26" i="4"/>
  <c r="U11" i="4"/>
  <c r="U27" i="4"/>
  <c r="U12" i="4"/>
  <c r="U28" i="4"/>
  <c r="U13" i="4"/>
  <c r="U14" i="4"/>
  <c r="U29" i="4"/>
  <c r="U15" i="4"/>
  <c r="U30" i="4"/>
  <c r="U31" i="4"/>
  <c r="U16" i="4"/>
  <c r="U32" i="4"/>
  <c r="U17" i="4"/>
  <c r="U33" i="4"/>
  <c r="U18" i="4"/>
  <c r="U34" i="4"/>
  <c r="C20" i="3" l="1"/>
  <c r="F19" i="3" s="1"/>
  <c r="B20" i="3"/>
  <c r="E19" i="3"/>
  <c r="F18" i="3"/>
  <c r="E18" i="3"/>
  <c r="F17" i="3"/>
  <c r="E17" i="3"/>
  <c r="F16" i="3"/>
  <c r="E16" i="3"/>
  <c r="F15" i="3"/>
  <c r="E15" i="3"/>
  <c r="E20" i="3" s="1"/>
  <c r="E21" i="3" s="1"/>
  <c r="F14" i="3"/>
  <c r="E14" i="3"/>
  <c r="A14" i="3"/>
  <c r="A15" i="3" s="1"/>
  <c r="A16" i="3" s="1"/>
  <c r="A17" i="3" s="1"/>
  <c r="A18" i="3" s="1"/>
  <c r="A19" i="3" s="1"/>
  <c r="F13" i="3"/>
  <c r="E13" i="3"/>
  <c r="A13" i="3"/>
  <c r="F12" i="3"/>
  <c r="F20" i="3" s="1"/>
  <c r="F21" i="3" s="1"/>
  <c r="E12" i="3"/>
  <c r="D6" i="3"/>
  <c r="D5" i="3"/>
  <c r="D4" i="3"/>
  <c r="D7" i="3" s="1"/>
  <c r="E5" i="2"/>
  <c r="A5" i="2"/>
  <c r="A6" i="2" s="1"/>
  <c r="A7" i="2" s="1"/>
  <c r="A8" i="2" s="1"/>
  <c r="A9" i="2" s="1"/>
  <c r="A10" i="2" s="1"/>
  <c r="A11" i="2" s="1"/>
  <c r="E4" i="2"/>
  <c r="G5" i="2" s="1"/>
  <c r="E6" i="3" l="1"/>
  <c r="F6" i="3" s="1"/>
  <c r="G6" i="3" s="1"/>
  <c r="E5" i="3"/>
  <c r="F5" i="3" s="1"/>
  <c r="G5" i="3" s="1"/>
  <c r="E4" i="3"/>
  <c r="F4" i="3" s="1"/>
  <c r="G4" i="3" s="1"/>
  <c r="G7" i="3" s="1"/>
  <c r="G8" i="3" s="1"/>
  <c r="F5" i="2"/>
  <c r="G6" i="2"/>
  <c r="G4" i="2"/>
  <c r="H5" i="2" s="1"/>
  <c r="O5" i="2" s="1"/>
  <c r="E6" i="2"/>
  <c r="F6" i="2" l="1"/>
  <c r="H6" i="2"/>
  <c r="G7" i="2"/>
  <c r="E7" i="2"/>
  <c r="F7" i="2" l="1"/>
  <c r="O6" i="2"/>
  <c r="I6" i="2"/>
  <c r="E8" i="2"/>
  <c r="G8" i="2"/>
  <c r="F8" i="2" l="1"/>
  <c r="G9" i="2"/>
  <c r="E9" i="2"/>
  <c r="H7" i="2"/>
  <c r="O7" i="2" s="1"/>
  <c r="F9" i="2" l="1"/>
  <c r="H8" i="2"/>
  <c r="O8" i="2" s="1"/>
  <c r="E10" i="2"/>
  <c r="G10" i="2"/>
  <c r="E11" i="2" l="1"/>
  <c r="F10" i="2"/>
  <c r="H10" i="2" s="1"/>
  <c r="O10" i="2" s="1"/>
  <c r="H9" i="2"/>
  <c r="O9" i="2" s="1"/>
  <c r="G11" i="2" l="1"/>
  <c r="H11" i="2" l="1"/>
  <c r="O11" i="2" s="1"/>
  <c r="O12" i="2" s="1"/>
  <c r="O13" i="2" s="1"/>
  <c r="F11" i="2"/>
</calcChain>
</file>

<file path=xl/sharedStrings.xml><?xml version="1.0" encoding="utf-8"?>
<sst xmlns="http://schemas.openxmlformats.org/spreadsheetml/2006/main" count="128" uniqueCount="113">
  <si>
    <t>NAV and Fund Returns</t>
  </si>
  <si>
    <t>Investor</t>
  </si>
  <si>
    <t>Fund</t>
  </si>
  <si>
    <t>Number of</t>
  </si>
  <si>
    <t>Net Asset</t>
  </si>
  <si>
    <t>Trading</t>
  </si>
  <si>
    <t>Date</t>
  </si>
  <si>
    <t>Contributions</t>
  </si>
  <si>
    <t>Withdrawals</t>
  </si>
  <si>
    <t>Dividends</t>
  </si>
  <si>
    <t>Assets</t>
  </si>
  <si>
    <t>Shares</t>
  </si>
  <si>
    <t>Value</t>
  </si>
  <si>
    <r>
      <t>return (r</t>
    </r>
    <r>
      <rPr>
        <b/>
        <u/>
        <vertAlign val="subscript"/>
        <sz val="11"/>
        <color theme="1"/>
        <rFont val="Calibri"/>
        <family val="2"/>
        <scheme val="minor"/>
      </rPr>
      <t>t</t>
    </r>
    <r>
      <rPr>
        <b/>
        <u/>
        <sz val="11"/>
        <color theme="1"/>
        <rFont val="Calibri"/>
        <family val="2"/>
        <scheme val="minor"/>
      </rPr>
      <t>)</t>
    </r>
  </si>
  <si>
    <t>Profits</t>
  </si>
  <si>
    <r>
      <t>(1 + r</t>
    </r>
    <r>
      <rPr>
        <b/>
        <u/>
        <vertAlign val="subscript"/>
        <sz val="11"/>
        <color theme="1"/>
        <rFont val="Calibri"/>
        <family val="2"/>
        <scheme val="minor"/>
      </rPr>
      <t>t</t>
    </r>
    <r>
      <rPr>
        <b/>
        <u/>
        <sz val="11"/>
        <color theme="1"/>
        <rFont val="Calibri"/>
        <family val="2"/>
        <scheme val="minor"/>
      </rPr>
      <t>)</t>
    </r>
  </si>
  <si>
    <t>N/A</t>
  </si>
  <si>
    <t>(3-day return)</t>
  </si>
  <si>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  <scheme val="minor"/>
      </rPr>
      <t>(1 + 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</si>
  <si>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  <scheme val="minor"/>
      </rPr>
      <t>(1 + 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)^(1/9)</t>
    </r>
  </si>
  <si>
    <t>Expected Return, Variance and Standard Deviation</t>
  </si>
  <si>
    <t>Stock A</t>
  </si>
  <si>
    <t xml:space="preserve"> i</t>
  </si>
  <si>
    <t xml:space="preserve">    R(i)</t>
  </si>
  <si>
    <t xml:space="preserve">   P(i)</t>
  </si>
  <si>
    <t>R(i)P(i)</t>
  </si>
  <si>
    <t>R(i)-E[R(i)]</t>
  </si>
  <si>
    <t>(R(i)-E[R(i)])^2</t>
  </si>
  <si>
    <t>(R(i)-E[R(i)])^2*P(i)</t>
  </si>
  <si>
    <t xml:space="preserve">    E[R] =</t>
  </si>
  <si>
    <t xml:space="preserve">     Variance =</t>
  </si>
  <si>
    <t xml:space="preserve">      Standard Deviation = </t>
  </si>
  <si>
    <t>Historical Variances for Stocks A and B</t>
  </si>
  <si>
    <t>t</t>
  </si>
  <si>
    <t xml:space="preserve">  R(A,t)</t>
  </si>
  <si>
    <t xml:space="preserve">  R(B,t)</t>
  </si>
  <si>
    <t>Squared</t>
  </si>
  <si>
    <t>Differences</t>
  </si>
  <si>
    <t>for A and B</t>
  </si>
  <si>
    <t>divided by eight</t>
  </si>
  <si>
    <t>Variances of A and B</t>
  </si>
  <si>
    <t>Average Returns</t>
  </si>
  <si>
    <t>Standard Deviations of A and B</t>
  </si>
  <si>
    <t>Cumulative Standard Normal Density Function</t>
  </si>
  <si>
    <t>Jensen's Alpha Illustration: Simple OLS</t>
  </si>
  <si>
    <t>Rp-rf</t>
  </si>
  <si>
    <t>Rm-rf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</si>
  <si>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</si>
  <si>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</si>
  <si>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</si>
  <si>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</si>
  <si>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</si>
  <si>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</si>
  <si>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</si>
  <si>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</si>
  <si>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</si>
  <si>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</si>
  <si>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</si>
  <si>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</si>
  <si>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</si>
  <si>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</si>
  <si>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</si>
  <si>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</si>
  <si>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</si>
  <si>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</si>
  <si>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</si>
  <si>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</si>
  <si>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</si>
  <si>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</si>
  <si>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</si>
  <si>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</si>
  <si>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</si>
  <si>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Value at Risk (VaR) Illustrations</t>
  </si>
  <si>
    <t>Stock Portfolio</t>
  </si>
  <si>
    <t>$ Invested</t>
  </si>
  <si>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</rPr>
      <t xml:space="preserve"> </t>
    </r>
  </si>
  <si>
    <t>z</t>
  </si>
  <si>
    <t>wi</t>
  </si>
  <si>
    <t xml:space="preserve">σi = </t>
  </si>
  <si>
    <t xml:space="preserve">σi,j = </t>
  </si>
  <si>
    <t xml:space="preserve"> = σ1,2</t>
  </si>
  <si>
    <t xml:space="preserve"> = σ1,3</t>
  </si>
  <si>
    <t xml:space="preserve"> = σ2,3</t>
  </si>
  <si>
    <t xml:space="preserve">      w</t>
  </si>
  <si>
    <t xml:space="preserve">      V</t>
  </si>
  <si>
    <t xml:space="preserve">   w'</t>
  </si>
  <si>
    <t xml:space="preserve">   w'V</t>
  </si>
  <si>
    <t>Portfolio Variance</t>
  </si>
  <si>
    <t>Standard Deviation</t>
  </si>
  <si>
    <t xml:space="preserve">VaR = </t>
  </si>
  <si>
    <t>Portfolio with Stock, Calls and Puts</t>
  </si>
  <si>
    <t xml:space="preserve">S0 = </t>
  </si>
  <si>
    <t xml:space="preserve">σ0 = </t>
  </si>
  <si>
    <t xml:space="preserve">rf = </t>
  </si>
  <si>
    <t xml:space="preserve">S1u = </t>
  </si>
  <si>
    <t>S1d =</t>
  </si>
  <si>
    <t>t =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</si>
  <si>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= </t>
    </r>
  </si>
  <si>
    <t>z =</t>
  </si>
  <si>
    <t>Security</t>
  </si>
  <si>
    <t>Number</t>
  </si>
  <si>
    <t>X</t>
  </si>
  <si>
    <t>T</t>
  </si>
  <si>
    <t>V0</t>
  </si>
  <si>
    <t>Total0</t>
  </si>
  <si>
    <t>V1u</t>
  </si>
  <si>
    <t>Totalu</t>
  </si>
  <si>
    <t>V1d</t>
  </si>
  <si>
    <t>Totald</t>
  </si>
  <si>
    <t>Call</t>
  </si>
  <si>
    <t>Put</t>
  </si>
  <si>
    <t>Stock</t>
  </si>
  <si>
    <t>VaR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</si>
</sst>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</cellStyleXfs>
  <cellXfs count="40">
    <xf numFmtId="0" fontId="0" fillId="0" borderId="0" xfId="0"/>
    <xf numFmtId="0" fontId="3" fillId="2" borderId="0" xfId="1" applyFont="1" applyFill="1"/>
    <xf numFmtId="0" fontId="1" fillId="0" borderId="0" xfId="1"/>
    <xf numFmtId="0" fontId="2" fillId="0" borderId="0" xfId="1" applyFont="1"/>
    <xf numFmtId="0" fontId="4" fillId="0" borderId="0" xfId="1" applyFont="1"/>
    <xf numFmtId="14" fontId="1" fillId="0" borderId="0" xfId="1" applyNumberFormat="1"/>
    <xf numFmtId="3" fontId="1" fillId="0" borderId="0" xfId="1" applyNumberFormat="1"/>
    <xf numFmtId="4" fontId="1" fillId="0" borderId="0" xfId="1" applyNumberFormat="1"/>
    <xf numFmtId="10" fontId="1" fillId="0" borderId="0" xfId="1" applyNumberFormat="1"/>
    <xf numFmtId="0" fontId="9" fillId="0" borderId="0" xfId="2" applyFont="1"/>
    <xf numFmtId="0" fontId="8" fillId="0" borderId="0" xfId="2"/>
    <xf numFmtId="0" fontId="8" fillId="3" borderId="0" xfId="2" applyFill="1"/>
    <xf numFmtId="0" fontId="9" fillId="3" borderId="0" xfId="2" applyFont="1" applyFill="1"/>
    <xf numFmtId="0" fontId="10" fillId="0" borderId="0" xfId="2" quotePrefix="1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4" fillId="2" borderId="0" xfId="3" applyFont="1" applyFill="1"/>
    <xf numFmtId="0" fontId="15" fillId="2" borderId="0" xfId="3" applyFont="1" applyFill="1"/>
    <xf numFmtId="0" fontId="13" fillId="2" borderId="0" xfId="3" applyFill="1"/>
    <xf numFmtId="0" fontId="13" fillId="0" borderId="0" xfId="3"/>
    <xf numFmtId="0" fontId="12" fillId="0" borderId="0" xfId="3" applyFont="1"/>
    <xf numFmtId="0" fontId="16" fillId="0" borderId="0" xfId="4" applyFont="1"/>
    <xf numFmtId="0" fontId="13" fillId="0" borderId="0" xfId="4"/>
    <xf numFmtId="0" fontId="4" fillId="0" borderId="0" xfId="4" applyFont="1"/>
    <xf numFmtId="0" fontId="17" fillId="0" borderId="1" xfId="4" applyFont="1" applyBorder="1" applyAlignment="1">
      <alignment horizontal="centerContinuous"/>
    </xf>
    <xf numFmtId="0" fontId="13" fillId="0" borderId="2" xfId="4" applyBorder="1"/>
    <xf numFmtId="0" fontId="17" fillId="0" borderId="1" xfId="4" applyFont="1" applyBorder="1" applyAlignment="1">
      <alignment horizontal="center"/>
    </xf>
    <xf numFmtId="0" fontId="3" fillId="2" borderId="0" xfId="5" applyFont="1" applyFill="1"/>
    <xf numFmtId="0" fontId="1" fillId="0" borderId="0" xfId="5"/>
    <xf numFmtId="0" fontId="2" fillId="2" borderId="0" xfId="5" applyFont="1" applyFill="1"/>
    <xf numFmtId="0" fontId="18" fillId="2" borderId="0" xfId="5" applyFont="1" applyFill="1"/>
    <xf numFmtId="0" fontId="19" fillId="2" borderId="0" xfId="5" applyFont="1" applyFill="1"/>
    <xf numFmtId="0" fontId="19" fillId="0" borderId="0" xfId="5" quotePrefix="1" applyFont="1"/>
    <xf numFmtId="0" fontId="9" fillId="2" borderId="0" xfId="5" applyFont="1" applyFill="1"/>
    <xf numFmtId="0" fontId="1" fillId="2" borderId="0" xfId="5" applyFill="1"/>
    <xf numFmtId="0" fontId="12" fillId="2" borderId="0" xfId="5" applyFont="1" applyFill="1"/>
    <xf numFmtId="0" fontId="20" fillId="2" borderId="0" xfId="5" applyFont="1" applyFill="1"/>
    <xf numFmtId="0" fontId="2" fillId="0" borderId="0" xfId="5" applyFont="1"/>
    <xf numFmtId="0" fontId="12" fillId="0" borderId="0" xfId="5" applyFont="1"/>
  </cellXfs>
  <cellStyles count="6">
    <cellStyle name="Normal" xfId="0" builtinId="0"/>
    <cellStyle name="Normal 11" xfId="3" xr:uid="{481DBA05-5C82-4504-A770-8DC140C87371}"/>
    <cellStyle name="Normal 2" xfId="2" xr:uid="{4190E38A-C319-4CB4-B9DE-F637E32EB833}"/>
    <cellStyle name="Normal 2 2" xfId="4" xr:uid="{595CD692-E96E-413F-8629-79FE5F9E85AF}"/>
    <cellStyle name="Normal 5" xfId="1" xr:uid="{E6989527-2273-47A9-BDBE-BFD8BF5BE33D}"/>
    <cellStyle name="Normal 6" xfId="5" xr:uid="{93601EA4-0E11-44B4-9C27-8DD11509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val>
            <c:numRef>
              <c:f>'Normal Density Function'!$B$4:$B$34</c:f>
              <c:numCache>
                <c:formatCode>General</c:formatCode>
                <c:ptCount val="31"/>
                <c:pt idx="0">
                  <c:v>1.3498980316300933E-3</c:v>
                </c:pt>
                <c:pt idx="1">
                  <c:v>2.5551303304279312E-3</c:v>
                </c:pt>
                <c:pt idx="2">
                  <c:v>4.6611880237187493E-3</c:v>
                </c:pt>
                <c:pt idx="3">
                  <c:v>8.1975359245961381E-3</c:v>
                </c:pt>
                <c:pt idx="4">
                  <c:v>1.3903447513498632E-2</c:v>
                </c:pt>
                <c:pt idx="5">
                  <c:v>2.2750131948179233E-2</c:v>
                </c:pt>
                <c:pt idx="6">
                  <c:v>3.5930319112925838E-2</c:v>
                </c:pt>
                <c:pt idx="7">
                  <c:v>5.4799291699558036E-2</c:v>
                </c:pt>
                <c:pt idx="8">
                  <c:v>8.0756659233771108E-2</c:v>
                </c:pt>
                <c:pt idx="9">
                  <c:v>0.11506967022170837</c:v>
                </c:pt>
                <c:pt idx="10">
                  <c:v>0.1586552539314571</c:v>
                </c:pt>
                <c:pt idx="11">
                  <c:v>0.21185539858339675</c:v>
                </c:pt>
                <c:pt idx="12">
                  <c:v>0.27425311775007366</c:v>
                </c:pt>
                <c:pt idx="13">
                  <c:v>0.34457825838967593</c:v>
                </c:pt>
                <c:pt idx="14">
                  <c:v>0.42074029056089712</c:v>
                </c:pt>
                <c:pt idx="15">
                  <c:v>0.5</c:v>
                </c:pt>
                <c:pt idx="16">
                  <c:v>0.57925970943910299</c:v>
                </c:pt>
                <c:pt idx="17">
                  <c:v>0.65542174161032429</c:v>
                </c:pt>
                <c:pt idx="18">
                  <c:v>0.72574688224992645</c:v>
                </c:pt>
                <c:pt idx="19">
                  <c:v>0.78814460141660336</c:v>
                </c:pt>
                <c:pt idx="20">
                  <c:v>0.84134474606854304</c:v>
                </c:pt>
                <c:pt idx="21">
                  <c:v>0.88493032977829178</c:v>
                </c:pt>
                <c:pt idx="22">
                  <c:v>0.91924334076622893</c:v>
                </c:pt>
                <c:pt idx="23">
                  <c:v>0.94520070830044201</c:v>
                </c:pt>
                <c:pt idx="24">
                  <c:v>0.96406968088707423</c:v>
                </c:pt>
                <c:pt idx="25">
                  <c:v>0.97724986805182079</c:v>
                </c:pt>
                <c:pt idx="26">
                  <c:v>0.98609655248650141</c:v>
                </c:pt>
                <c:pt idx="27">
                  <c:v>0.99180246407540384</c:v>
                </c:pt>
                <c:pt idx="28">
                  <c:v>0.99533881197628127</c:v>
                </c:pt>
                <c:pt idx="29">
                  <c:v>0.99744486966957202</c:v>
                </c:pt>
                <c:pt idx="30">
                  <c:v>0.9986501019683699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1-46A3-B6CA-EB32C3E2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767104"/>
        <c:axId val="152772992"/>
      </c:lineChart>
      <c:catAx>
        <c:axId val="152767104"/>
        <c:scaling>
          <c:orientation val="minMax"/>
        </c:scaling>
        <c:delete val="1"/>
        <c:axPos val="b"/>
        <c:majorTickMark val="out"/>
        <c:minorTickMark val="none"/>
        <c:tickLblPos val="none"/>
        <c:crossAx val="152772992"/>
        <c:crosses val="autoZero"/>
        <c:auto val="1"/>
        <c:lblAlgn val="ctr"/>
        <c:lblOffset val="100"/>
        <c:noMultiLvlLbl val="0"/>
      </c:catAx>
      <c:valAx>
        <c:axId val="15277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671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6</xdr:col>
      <xdr:colOff>266700</xdr:colOff>
      <xdr:row>45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FB51E-723A-442B-898F-E03F894C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9625"/>
          <a:ext cx="465772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2</xdr:row>
      <xdr:rowOff>66675</xdr:rowOff>
    </xdr:from>
    <xdr:to>
      <xdr:col>28</xdr:col>
      <xdr:colOff>485775</xdr:colOff>
      <xdr:row>19</xdr:row>
      <xdr:rowOff>57150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7BEEADD-DF33-490A-B678-6886D7E33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P51/Model%20Book/Online%20Materials/Spreadsheets/MatChapte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ariance"/>
      <sheetName val="Central Limit Theorem Example"/>
      <sheetName val="Normal Density Function"/>
      <sheetName val="Lognormal Density Function"/>
      <sheetName val="Cum.Bivariate Density Function"/>
      <sheetName val="Portfolio Variance Matrices"/>
      <sheetName val="Portfolio Possibility Frontier"/>
      <sheetName val="Portfolio Optimization"/>
      <sheetName val="Sheet1"/>
      <sheetName val="Sheet2"/>
      <sheetName val="Sheet3"/>
    </sheetNames>
    <sheetDataSet>
      <sheetData sheetId="0" refreshError="1"/>
      <sheetData sheetId="1" refreshError="1"/>
      <sheetData sheetId="2">
        <row r="4">
          <cell r="B4">
            <v>1.3498980316300933E-3</v>
          </cell>
        </row>
        <row r="5">
          <cell r="B5">
            <v>2.5551303304279312E-3</v>
          </cell>
        </row>
        <row r="6">
          <cell r="B6">
            <v>4.6611880237187493E-3</v>
          </cell>
        </row>
        <row r="7">
          <cell r="B7">
            <v>8.1975359245961381E-3</v>
          </cell>
        </row>
        <row r="8">
          <cell r="B8">
            <v>1.3903447513498632E-2</v>
          </cell>
        </row>
        <row r="9">
          <cell r="B9">
            <v>2.2750131948179233E-2</v>
          </cell>
        </row>
        <row r="10">
          <cell r="B10">
            <v>3.5930319112925838E-2</v>
          </cell>
        </row>
        <row r="11">
          <cell r="B11">
            <v>5.4799291699558036E-2</v>
          </cell>
        </row>
        <row r="12">
          <cell r="B12">
            <v>8.0756659233771108E-2</v>
          </cell>
        </row>
        <row r="13">
          <cell r="B13">
            <v>0.11506967022170837</v>
          </cell>
        </row>
        <row r="14">
          <cell r="B14">
            <v>0.1586552539314571</v>
          </cell>
        </row>
        <row r="15">
          <cell r="B15">
            <v>0.21185539858339675</v>
          </cell>
        </row>
        <row r="16">
          <cell r="B16">
            <v>0.27425311775007366</v>
          </cell>
        </row>
        <row r="17">
          <cell r="B17">
            <v>0.34457825838967593</v>
          </cell>
        </row>
        <row r="18">
          <cell r="B18">
            <v>0.42074029056089712</v>
          </cell>
        </row>
        <row r="19">
          <cell r="B19">
            <v>0.5</v>
          </cell>
        </row>
        <row r="20">
          <cell r="B20">
            <v>0.57925970943910299</v>
          </cell>
        </row>
        <row r="21">
          <cell r="B21">
            <v>0.65542174161032429</v>
          </cell>
        </row>
        <row r="22">
          <cell r="B22">
            <v>0.72574688224992645</v>
          </cell>
        </row>
        <row r="23">
          <cell r="B23">
            <v>0.78814460141660336</v>
          </cell>
        </row>
        <row r="24">
          <cell r="B24">
            <v>0.84134474606854304</v>
          </cell>
        </row>
        <row r="25">
          <cell r="B25">
            <v>0.88493032977829178</v>
          </cell>
        </row>
        <row r="26">
          <cell r="B26">
            <v>0.91924334076622893</v>
          </cell>
        </row>
        <row r="27">
          <cell r="B27">
            <v>0.94520070830044201</v>
          </cell>
        </row>
        <row r="28">
          <cell r="B28">
            <v>0.96406968088707423</v>
          </cell>
        </row>
        <row r="29">
          <cell r="B29">
            <v>0.97724986805182079</v>
          </cell>
        </row>
        <row r="30">
          <cell r="B30">
            <v>0.98609655248650141</v>
          </cell>
        </row>
        <row r="31">
          <cell r="B31">
            <v>0.99180246407540384</v>
          </cell>
        </row>
        <row r="32">
          <cell r="B32">
            <v>0.99533881197628127</v>
          </cell>
        </row>
        <row r="33">
          <cell r="B33">
            <v>0.99744486966957202</v>
          </cell>
        </row>
        <row r="34">
          <cell r="B34">
            <v>0.9986501019683699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C54B-4FC8-439C-9F81-75EC9B5B6926}">
  <dimension ref="A1:H21"/>
  <sheetViews>
    <sheetView tabSelected="1" workbookViewId="0">
      <selection activeCell="A2" sqref="A2"/>
    </sheetView>
  </sheetViews>
  <sheetFormatPr defaultRowHeight="12.75" x14ac:dyDescent="0.2"/>
  <cols>
    <col min="1" max="1" width="2.42578125" style="10" customWidth="1"/>
    <col min="2" max="2" width="8" style="10" customWidth="1"/>
    <col min="3" max="3" width="6.7109375" style="10" customWidth="1"/>
    <col min="4" max="4" width="7" style="10" bestFit="1" customWidth="1"/>
    <col min="5" max="5" width="11.28515625" style="10" customWidth="1"/>
    <col min="6" max="6" width="13.28515625" style="10" bestFit="1" customWidth="1"/>
    <col min="7" max="7" width="17" style="10" bestFit="1" customWidth="1"/>
    <col min="8" max="16384" width="9.140625" style="10"/>
  </cols>
  <sheetData>
    <row r="1" spans="1:8" ht="18" x14ac:dyDescent="0.25">
      <c r="A1" s="9" t="s">
        <v>20</v>
      </c>
    </row>
    <row r="2" spans="1:8" ht="18" x14ac:dyDescent="0.25">
      <c r="A2" s="11"/>
      <c r="B2" s="11"/>
      <c r="C2" s="11"/>
      <c r="D2" s="11"/>
      <c r="E2" s="12" t="s">
        <v>21</v>
      </c>
      <c r="F2" s="11"/>
      <c r="G2" s="11"/>
      <c r="H2" s="11"/>
    </row>
    <row r="3" spans="1:8" x14ac:dyDescent="0.2">
      <c r="A3" s="13" t="s">
        <v>22</v>
      </c>
      <c r="B3" s="14" t="s">
        <v>23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</row>
    <row r="4" spans="1:8" x14ac:dyDescent="0.2">
      <c r="A4" s="10">
        <v>1</v>
      </c>
      <c r="B4" s="10">
        <v>-0.2</v>
      </c>
      <c r="C4" s="10">
        <v>0.2</v>
      </c>
      <c r="D4" s="10">
        <f>B4*C4</f>
        <v>-4.0000000000000008E-2</v>
      </c>
      <c r="E4" s="10">
        <f>B4-D$7</f>
        <v>-0.33</v>
      </c>
      <c r="F4" s="10">
        <f>E4^2</f>
        <v>0.10890000000000001</v>
      </c>
      <c r="G4" s="10">
        <f>F4*C4</f>
        <v>2.1780000000000004E-2</v>
      </c>
    </row>
    <row r="5" spans="1:8" x14ac:dyDescent="0.2">
      <c r="A5" s="10">
        <v>2</v>
      </c>
      <c r="B5" s="10">
        <v>0.1</v>
      </c>
      <c r="C5" s="10">
        <v>0.5</v>
      </c>
      <c r="D5" s="10">
        <f>B5*C5</f>
        <v>0.05</v>
      </c>
      <c r="E5" s="10">
        <f>B5-D$7</f>
        <v>-0.03</v>
      </c>
      <c r="F5" s="10">
        <f>E5^2</f>
        <v>8.9999999999999998E-4</v>
      </c>
      <c r="G5" s="10">
        <f>F5*C5</f>
        <v>4.4999999999999999E-4</v>
      </c>
    </row>
    <row r="6" spans="1:8" x14ac:dyDescent="0.2">
      <c r="A6" s="10">
        <v>3</v>
      </c>
      <c r="B6" s="10">
        <v>0.4</v>
      </c>
      <c r="C6" s="10">
        <v>0.3</v>
      </c>
      <c r="D6" s="15">
        <f>B6*C6</f>
        <v>0.12</v>
      </c>
      <c r="E6" s="10">
        <f>B6-D$7</f>
        <v>0.27</v>
      </c>
      <c r="F6" s="10">
        <f>E6^2</f>
        <v>7.2900000000000006E-2</v>
      </c>
      <c r="G6" s="10">
        <f>F6*C6</f>
        <v>2.1870000000000001E-2</v>
      </c>
    </row>
    <row r="7" spans="1:8" x14ac:dyDescent="0.2">
      <c r="B7" s="16" t="s">
        <v>29</v>
      </c>
      <c r="C7" s="16"/>
      <c r="D7" s="16">
        <f>SUM(D4:D6)</f>
        <v>0.13</v>
      </c>
      <c r="E7" s="16"/>
      <c r="F7" s="16" t="s">
        <v>30</v>
      </c>
      <c r="G7" s="16">
        <f>SUM(G4:G6)</f>
        <v>4.41E-2</v>
      </c>
    </row>
    <row r="8" spans="1:8" x14ac:dyDescent="0.2">
      <c r="E8" s="16" t="s">
        <v>31</v>
      </c>
      <c r="F8" s="16"/>
      <c r="G8" s="16">
        <f>G7^0.5</f>
        <v>0.21</v>
      </c>
    </row>
    <row r="10" spans="1:8" ht="18" x14ac:dyDescent="0.25">
      <c r="B10" s="9" t="s">
        <v>32</v>
      </c>
    </row>
    <row r="11" spans="1:8" x14ac:dyDescent="0.2">
      <c r="A11" s="14" t="s">
        <v>33</v>
      </c>
      <c r="B11" s="14" t="s">
        <v>34</v>
      </c>
      <c r="C11" s="14" t="s">
        <v>35</v>
      </c>
      <c r="D11" s="16"/>
      <c r="E11" s="16"/>
      <c r="F11" s="16"/>
      <c r="G11" s="16"/>
    </row>
    <row r="12" spans="1:8" x14ac:dyDescent="0.2">
      <c r="A12" s="10">
        <v>1</v>
      </c>
      <c r="B12" s="10">
        <v>0.4</v>
      </c>
      <c r="C12" s="10">
        <v>0.2</v>
      </c>
      <c r="E12" s="10">
        <f t="shared" ref="E12:F19" si="0">(B12-B$20)^2*0.125</f>
        <v>1.7578125000000083E-4</v>
      </c>
      <c r="F12" s="10">
        <f t="shared" si="0"/>
        <v>1.2189453125000002E-3</v>
      </c>
      <c r="G12" s="16" t="s">
        <v>36</v>
      </c>
    </row>
    <row r="13" spans="1:8" x14ac:dyDescent="0.2">
      <c r="A13" s="10">
        <f t="shared" ref="A13:A19" si="1">A12+1</f>
        <v>2</v>
      </c>
      <c r="B13" s="10">
        <v>0.9</v>
      </c>
      <c r="C13" s="10">
        <v>0.1</v>
      </c>
      <c r="E13" s="10">
        <f t="shared" si="0"/>
        <v>3.6113281250000011E-2</v>
      </c>
      <c r="F13" s="10">
        <f t="shared" si="0"/>
        <v>1.9531250000000035E-7</v>
      </c>
      <c r="G13" s="16" t="s">
        <v>37</v>
      </c>
    </row>
    <row r="14" spans="1:8" x14ac:dyDescent="0.2">
      <c r="A14" s="10">
        <f t="shared" si="1"/>
        <v>3</v>
      </c>
      <c r="B14" s="10">
        <v>-0.8</v>
      </c>
      <c r="C14" s="10">
        <v>0.12</v>
      </c>
      <c r="E14" s="10">
        <f t="shared" si="0"/>
        <v>0.16892578125000002</v>
      </c>
      <c r="F14" s="10">
        <f t="shared" si="0"/>
        <v>4.3945312499999951E-5</v>
      </c>
      <c r="G14" s="16" t="s">
        <v>38</v>
      </c>
    </row>
    <row r="15" spans="1:8" x14ac:dyDescent="0.2">
      <c r="A15" s="10">
        <f t="shared" si="1"/>
        <v>4</v>
      </c>
      <c r="B15" s="10">
        <v>0.9</v>
      </c>
      <c r="C15" s="10">
        <v>0.05</v>
      </c>
      <c r="E15" s="10">
        <f t="shared" si="0"/>
        <v>3.6113281250000011E-2</v>
      </c>
      <c r="F15" s="10">
        <f t="shared" si="0"/>
        <v>3.2832031250000005E-4</v>
      </c>
      <c r="G15" s="16" t="s">
        <v>39</v>
      </c>
    </row>
    <row r="16" spans="1:8" x14ac:dyDescent="0.2">
      <c r="A16" s="10">
        <f t="shared" si="1"/>
        <v>5</v>
      </c>
      <c r="B16" s="10">
        <v>0.9</v>
      </c>
      <c r="C16" s="10">
        <v>0.02</v>
      </c>
      <c r="E16" s="10">
        <f t="shared" si="0"/>
        <v>3.6113281250000011E-2</v>
      </c>
      <c r="F16" s="10">
        <f t="shared" si="0"/>
        <v>8.2519531250000008E-4</v>
      </c>
    </row>
    <row r="17" spans="1:8" x14ac:dyDescent="0.2">
      <c r="A17" s="10">
        <f t="shared" si="1"/>
        <v>6</v>
      </c>
      <c r="B17" s="10">
        <v>0.9</v>
      </c>
      <c r="C17" s="10">
        <v>0.09</v>
      </c>
      <c r="E17" s="10">
        <f t="shared" si="0"/>
        <v>3.6113281250000011E-2</v>
      </c>
      <c r="F17" s="10">
        <f t="shared" si="0"/>
        <v>1.582031250000003E-5</v>
      </c>
    </row>
    <row r="18" spans="1:8" x14ac:dyDescent="0.2">
      <c r="A18" s="10">
        <f t="shared" si="1"/>
        <v>7</v>
      </c>
      <c r="B18" s="10">
        <v>-0.2</v>
      </c>
      <c r="C18" s="10">
        <v>0.11</v>
      </c>
      <c r="E18" s="10">
        <f t="shared" si="0"/>
        <v>3.955078125E-2</v>
      </c>
      <c r="F18" s="10">
        <f t="shared" si="0"/>
        <v>9.5703124999999861E-6</v>
      </c>
    </row>
    <row r="19" spans="1:8" x14ac:dyDescent="0.2">
      <c r="A19" s="10">
        <f t="shared" si="1"/>
        <v>8</v>
      </c>
      <c r="B19" s="15">
        <v>-0.1</v>
      </c>
      <c r="C19" s="15">
        <v>0.12</v>
      </c>
      <c r="E19" s="15">
        <f t="shared" si="0"/>
        <v>2.6738281249999989E-2</v>
      </c>
      <c r="F19" s="15">
        <f t="shared" si="0"/>
        <v>4.3945312499999951E-5</v>
      </c>
    </row>
    <row r="20" spans="1:8" x14ac:dyDescent="0.2">
      <c r="B20" s="10">
        <f>SUM(B12:B19)/8</f>
        <v>0.36249999999999993</v>
      </c>
      <c r="C20" s="10">
        <f>SUM(C12:C19)/8</f>
        <v>0.10125000000000001</v>
      </c>
      <c r="E20" s="10">
        <f>SUM(E12:E19)</f>
        <v>0.37984375000000009</v>
      </c>
      <c r="F20" s="10">
        <f>SUM(F12:F19)</f>
        <v>2.4859374999999999E-3</v>
      </c>
      <c r="G20" s="16" t="s">
        <v>40</v>
      </c>
      <c r="H20" s="16"/>
    </row>
    <row r="21" spans="1:8" x14ac:dyDescent="0.2">
      <c r="B21" s="16" t="s">
        <v>41</v>
      </c>
      <c r="E21" s="10">
        <f>E20^0.5</f>
        <v>0.6163146517810526</v>
      </c>
      <c r="F21" s="10">
        <f>F20^0.5</f>
        <v>4.9859176687947822E-2</v>
      </c>
      <c r="G21" s="16" t="s">
        <v>42</v>
      </c>
      <c r="H21" s="16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DBD0-C0C8-4EDB-B532-24D47CCC0C7A}">
  <dimension ref="A1:P13"/>
  <sheetViews>
    <sheetView workbookViewId="0">
      <selection activeCell="A2" sqref="A2"/>
    </sheetView>
  </sheetViews>
  <sheetFormatPr defaultRowHeight="15" x14ac:dyDescent="0.25"/>
  <cols>
    <col min="1" max="1" width="10" style="2" customWidth="1"/>
    <col min="2" max="2" width="14.140625" style="2" customWidth="1"/>
    <col min="3" max="4" width="12.28515625" style="2" customWidth="1"/>
    <col min="5" max="5" width="13.140625" style="2" customWidth="1"/>
    <col min="6" max="6" width="10.5703125" style="2" customWidth="1"/>
    <col min="7" max="7" width="9.140625" style="2"/>
    <col min="8" max="8" width="10.140625" style="2" bestFit="1" customWidth="1"/>
    <col min="9" max="16384" width="9.140625" style="2"/>
  </cols>
  <sheetData>
    <row r="1" spans="1:16" ht="18.75" x14ac:dyDescent="0.3">
      <c r="A1" s="1" t="s">
        <v>0</v>
      </c>
      <c r="B1" s="1"/>
      <c r="C1" s="1"/>
    </row>
    <row r="2" spans="1:16" x14ac:dyDescent="0.25">
      <c r="A2" s="3"/>
      <c r="B2" s="3" t="s">
        <v>1</v>
      </c>
      <c r="C2" s="3" t="s">
        <v>1</v>
      </c>
      <c r="D2" s="3" t="s">
        <v>2</v>
      </c>
      <c r="E2" s="3"/>
      <c r="F2" s="3" t="s">
        <v>3</v>
      </c>
      <c r="G2" s="3" t="s">
        <v>4</v>
      </c>
      <c r="H2" s="3"/>
      <c r="L2" s="3" t="s">
        <v>5</v>
      </c>
    </row>
    <row r="3" spans="1:16" ht="18" x14ac:dyDescent="0.3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L3" s="3" t="s">
        <v>14</v>
      </c>
      <c r="O3" s="4" t="s">
        <v>15</v>
      </c>
    </row>
    <row r="4" spans="1:16" x14ac:dyDescent="0.25">
      <c r="A4" s="5">
        <v>41276</v>
      </c>
      <c r="B4" s="6">
        <v>10000000</v>
      </c>
      <c r="C4" s="6">
        <v>0</v>
      </c>
      <c r="D4" s="6">
        <v>0</v>
      </c>
      <c r="E4" s="6">
        <f>B4-C4</f>
        <v>10000000</v>
      </c>
      <c r="F4" s="6">
        <v>1000000</v>
      </c>
      <c r="G4" s="7">
        <f>(E4)/F4</f>
        <v>10</v>
      </c>
      <c r="H4" s="7" t="s">
        <v>16</v>
      </c>
      <c r="L4" s="2" t="s">
        <v>16</v>
      </c>
    </row>
    <row r="5" spans="1:16" x14ac:dyDescent="0.25">
      <c r="A5" s="5">
        <f>A4+1</f>
        <v>41277</v>
      </c>
      <c r="B5" s="6">
        <v>0</v>
      </c>
      <c r="C5" s="6">
        <v>0</v>
      </c>
      <c r="D5" s="6">
        <v>0</v>
      </c>
      <c r="E5" s="6">
        <f>E4+B5-C5-D5+L5</f>
        <v>10200000</v>
      </c>
      <c r="F5" s="6">
        <f>F4+(B5-C5)/G5</f>
        <v>1000000</v>
      </c>
      <c r="G5" s="7">
        <f>(E4+L5-D5)/F4</f>
        <v>10.199999999999999</v>
      </c>
      <c r="H5" s="8">
        <f>(G5-G4+(D5/F5))/G4</f>
        <v>1.9999999999999928E-2</v>
      </c>
      <c r="L5" s="2">
        <v>200000</v>
      </c>
      <c r="O5" s="8">
        <f>1+H5</f>
        <v>1.02</v>
      </c>
    </row>
    <row r="6" spans="1:16" x14ac:dyDescent="0.25">
      <c r="A6" s="5">
        <f t="shared" ref="A6:A11" si="0">A5+1</f>
        <v>41278</v>
      </c>
      <c r="B6" s="6">
        <v>0</v>
      </c>
      <c r="C6" s="6">
        <v>0</v>
      </c>
      <c r="D6" s="6">
        <v>0</v>
      </c>
      <c r="E6" s="6">
        <f t="shared" ref="E6:E11" si="1">E5+B6-C6-D6+L6</f>
        <v>9800000</v>
      </c>
      <c r="F6" s="6">
        <f t="shared" ref="F6:F11" si="2">F5+(B6-C6)/G6</f>
        <v>1000000</v>
      </c>
      <c r="G6" s="7">
        <f t="shared" ref="G6:G11" si="3">(E5+L6-D6)/F5</f>
        <v>9.8000000000000007</v>
      </c>
      <c r="H6" s="8">
        <f t="shared" ref="H6:H11" si="4">(G6-G5+(D6/F6))/G5</f>
        <v>-3.9215686274509665E-2</v>
      </c>
      <c r="I6" s="2">
        <f>H6/3</f>
        <v>-1.3071895424836555E-2</v>
      </c>
      <c r="J6" s="2" t="s">
        <v>17</v>
      </c>
      <c r="L6" s="2">
        <v>-400000</v>
      </c>
      <c r="O6" s="8">
        <f t="shared" ref="O6:O11" si="5">1+H6</f>
        <v>0.96078431372549034</v>
      </c>
    </row>
    <row r="7" spans="1:16" x14ac:dyDescent="0.25">
      <c r="A7" s="5">
        <f>A6+3</f>
        <v>41281</v>
      </c>
      <c r="B7" s="6">
        <v>0</v>
      </c>
      <c r="C7" s="6">
        <v>0</v>
      </c>
      <c r="D7" s="6">
        <v>0</v>
      </c>
      <c r="E7" s="6">
        <f t="shared" si="1"/>
        <v>10000000</v>
      </c>
      <c r="F7" s="6">
        <f t="shared" si="2"/>
        <v>1000000</v>
      </c>
      <c r="G7" s="7">
        <f t="shared" si="3"/>
        <v>10</v>
      </c>
      <c r="H7" s="8">
        <f t="shared" si="4"/>
        <v>2.0408163265306048E-2</v>
      </c>
      <c r="L7" s="2">
        <v>200000</v>
      </c>
      <c r="O7" s="8">
        <f t="shared" si="5"/>
        <v>1.0204081632653061</v>
      </c>
    </row>
    <row r="8" spans="1:16" x14ac:dyDescent="0.25">
      <c r="A8" s="5">
        <f t="shared" si="0"/>
        <v>41282</v>
      </c>
      <c r="B8" s="6">
        <v>0</v>
      </c>
      <c r="C8" s="6">
        <v>0</v>
      </c>
      <c r="D8" s="6">
        <v>200000</v>
      </c>
      <c r="E8" s="6">
        <f t="shared" si="1"/>
        <v>10000000</v>
      </c>
      <c r="F8" s="6">
        <f t="shared" si="2"/>
        <v>1000000</v>
      </c>
      <c r="G8" s="7">
        <f t="shared" si="3"/>
        <v>10</v>
      </c>
      <c r="H8" s="8">
        <f t="shared" si="4"/>
        <v>0.02</v>
      </c>
      <c r="L8" s="2">
        <v>200000</v>
      </c>
      <c r="O8" s="8">
        <f t="shared" si="5"/>
        <v>1.02</v>
      </c>
    </row>
    <row r="9" spans="1:16" x14ac:dyDescent="0.25">
      <c r="A9" s="5">
        <f t="shared" si="0"/>
        <v>41283</v>
      </c>
      <c r="B9" s="6">
        <v>0</v>
      </c>
      <c r="C9" s="6">
        <v>200000</v>
      </c>
      <c r="D9" s="6">
        <v>0</v>
      </c>
      <c r="E9" s="6">
        <f t="shared" si="1"/>
        <v>10000000</v>
      </c>
      <c r="F9" s="6">
        <f t="shared" si="2"/>
        <v>980392.15686274506</v>
      </c>
      <c r="G9" s="7">
        <f t="shared" si="3"/>
        <v>10.199999999999999</v>
      </c>
      <c r="H9" s="8">
        <f t="shared" si="4"/>
        <v>1.9999999999999928E-2</v>
      </c>
      <c r="L9" s="2">
        <v>200000</v>
      </c>
      <c r="O9" s="8">
        <f t="shared" si="5"/>
        <v>1.02</v>
      </c>
    </row>
    <row r="10" spans="1:16" x14ac:dyDescent="0.25">
      <c r="A10" s="5">
        <f t="shared" si="0"/>
        <v>41284</v>
      </c>
      <c r="B10" s="6">
        <v>200000</v>
      </c>
      <c r="C10" s="6">
        <v>0</v>
      </c>
      <c r="D10" s="6">
        <v>0</v>
      </c>
      <c r="E10" s="6">
        <f t="shared" si="1"/>
        <v>10500000</v>
      </c>
      <c r="F10" s="6">
        <f t="shared" si="2"/>
        <v>999428.89777270122</v>
      </c>
      <c r="G10" s="7">
        <f t="shared" si="3"/>
        <v>10.506</v>
      </c>
      <c r="H10" s="8">
        <f t="shared" si="4"/>
        <v>3.0000000000000093E-2</v>
      </c>
      <c r="L10" s="2">
        <v>300000</v>
      </c>
      <c r="O10" s="8">
        <f t="shared" si="5"/>
        <v>1.03</v>
      </c>
    </row>
    <row r="11" spans="1:16" x14ac:dyDescent="0.25">
      <c r="A11" s="5">
        <f t="shared" si="0"/>
        <v>41285</v>
      </c>
      <c r="B11" s="6">
        <v>300000</v>
      </c>
      <c r="C11" s="6">
        <v>200000</v>
      </c>
      <c r="D11" s="6">
        <v>0</v>
      </c>
      <c r="E11" s="6">
        <f t="shared" si="1"/>
        <v>10400000</v>
      </c>
      <c r="F11" s="6">
        <f t="shared" si="2"/>
        <v>1009132.0909549604</v>
      </c>
      <c r="G11" s="7">
        <f t="shared" si="3"/>
        <v>10.305885714285715</v>
      </c>
      <c r="H11" s="8">
        <f t="shared" si="4"/>
        <v>-1.9047619047619004E-2</v>
      </c>
      <c r="L11" s="2">
        <v>-200000</v>
      </c>
      <c r="O11" s="8">
        <f t="shared" si="5"/>
        <v>0.98095238095238102</v>
      </c>
    </row>
    <row r="12" spans="1:16" ht="18" x14ac:dyDescent="0.35">
      <c r="O12" s="2">
        <f>PRODUCT(O5:O11)</f>
        <v>1.0512003428571433</v>
      </c>
      <c r="P12" s="3" t="s">
        <v>18</v>
      </c>
    </row>
    <row r="13" spans="1:16" ht="18" x14ac:dyDescent="0.35">
      <c r="O13" s="2">
        <f>O12^(1/9)</f>
        <v>1.0055634962943851</v>
      </c>
      <c r="P13" s="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7930-ED59-4388-91DF-FB6E2612B736}">
  <dimension ref="A1:L24"/>
  <sheetViews>
    <sheetView workbookViewId="0">
      <selection activeCell="A2" sqref="A2"/>
    </sheetView>
  </sheetViews>
  <sheetFormatPr defaultRowHeight="12.75" x14ac:dyDescent="0.2"/>
  <cols>
    <col min="1" max="1" width="5.42578125" style="23" customWidth="1"/>
    <col min="2" max="2" width="6" style="23" customWidth="1"/>
    <col min="3" max="3" width="9.140625" style="23"/>
    <col min="4" max="4" width="18.7109375" style="23" bestFit="1" customWidth="1"/>
    <col min="5" max="5" width="12" style="23" bestFit="1" customWidth="1"/>
    <col min="6" max="6" width="14.5703125" style="23" bestFit="1" customWidth="1"/>
    <col min="7" max="7" width="12" style="23" bestFit="1" customWidth="1"/>
    <col min="8" max="8" width="9.140625" style="23"/>
    <col min="9" max="9" width="13.42578125" style="23" bestFit="1" customWidth="1"/>
    <col min="10" max="256" width="9.140625" style="23"/>
    <col min="257" max="257" width="5.42578125" style="23" customWidth="1"/>
    <col min="258" max="258" width="6" style="23" customWidth="1"/>
    <col min="259" max="259" width="9.140625" style="23"/>
    <col min="260" max="260" width="18.7109375" style="23" bestFit="1" customWidth="1"/>
    <col min="261" max="261" width="12" style="23" bestFit="1" customWidth="1"/>
    <col min="262" max="262" width="14.5703125" style="23" bestFit="1" customWidth="1"/>
    <col min="263" max="263" width="12" style="23" bestFit="1" customWidth="1"/>
    <col min="264" max="264" width="9.140625" style="23"/>
    <col min="265" max="265" width="13.42578125" style="23" bestFit="1" customWidth="1"/>
    <col min="266" max="512" width="9.140625" style="23"/>
    <col min="513" max="513" width="5.42578125" style="23" customWidth="1"/>
    <col min="514" max="514" width="6" style="23" customWidth="1"/>
    <col min="515" max="515" width="9.140625" style="23"/>
    <col min="516" max="516" width="18.7109375" style="23" bestFit="1" customWidth="1"/>
    <col min="517" max="517" width="12" style="23" bestFit="1" customWidth="1"/>
    <col min="518" max="518" width="14.5703125" style="23" bestFit="1" customWidth="1"/>
    <col min="519" max="519" width="12" style="23" bestFit="1" customWidth="1"/>
    <col min="520" max="520" width="9.140625" style="23"/>
    <col min="521" max="521" width="13.42578125" style="23" bestFit="1" customWidth="1"/>
    <col min="522" max="768" width="9.140625" style="23"/>
    <col min="769" max="769" width="5.42578125" style="23" customWidth="1"/>
    <col min="770" max="770" width="6" style="23" customWidth="1"/>
    <col min="771" max="771" width="9.140625" style="23"/>
    <col min="772" max="772" width="18.7109375" style="23" bestFit="1" customWidth="1"/>
    <col min="773" max="773" width="12" style="23" bestFit="1" customWidth="1"/>
    <col min="774" max="774" width="14.5703125" style="23" bestFit="1" customWidth="1"/>
    <col min="775" max="775" width="12" style="23" bestFit="1" customWidth="1"/>
    <col min="776" max="776" width="9.140625" style="23"/>
    <col min="777" max="777" width="13.42578125" style="23" bestFit="1" customWidth="1"/>
    <col min="778" max="1024" width="9.140625" style="23"/>
    <col min="1025" max="1025" width="5.42578125" style="23" customWidth="1"/>
    <col min="1026" max="1026" width="6" style="23" customWidth="1"/>
    <col min="1027" max="1027" width="9.140625" style="23"/>
    <col min="1028" max="1028" width="18.7109375" style="23" bestFit="1" customWidth="1"/>
    <col min="1029" max="1029" width="12" style="23" bestFit="1" customWidth="1"/>
    <col min="1030" max="1030" width="14.5703125" style="23" bestFit="1" customWidth="1"/>
    <col min="1031" max="1031" width="12" style="23" bestFit="1" customWidth="1"/>
    <col min="1032" max="1032" width="9.140625" style="23"/>
    <col min="1033" max="1033" width="13.42578125" style="23" bestFit="1" customWidth="1"/>
    <col min="1034" max="1280" width="9.140625" style="23"/>
    <col min="1281" max="1281" width="5.42578125" style="23" customWidth="1"/>
    <col min="1282" max="1282" width="6" style="23" customWidth="1"/>
    <col min="1283" max="1283" width="9.140625" style="23"/>
    <col min="1284" max="1284" width="18.7109375" style="23" bestFit="1" customWidth="1"/>
    <col min="1285" max="1285" width="12" style="23" bestFit="1" customWidth="1"/>
    <col min="1286" max="1286" width="14.5703125" style="23" bestFit="1" customWidth="1"/>
    <col min="1287" max="1287" width="12" style="23" bestFit="1" customWidth="1"/>
    <col min="1288" max="1288" width="9.140625" style="23"/>
    <col min="1289" max="1289" width="13.42578125" style="23" bestFit="1" customWidth="1"/>
    <col min="1290" max="1536" width="9.140625" style="23"/>
    <col min="1537" max="1537" width="5.42578125" style="23" customWidth="1"/>
    <col min="1538" max="1538" width="6" style="23" customWidth="1"/>
    <col min="1539" max="1539" width="9.140625" style="23"/>
    <col min="1540" max="1540" width="18.7109375" style="23" bestFit="1" customWidth="1"/>
    <col min="1541" max="1541" width="12" style="23" bestFit="1" customWidth="1"/>
    <col min="1542" max="1542" width="14.5703125" style="23" bestFit="1" customWidth="1"/>
    <col min="1543" max="1543" width="12" style="23" bestFit="1" customWidth="1"/>
    <col min="1544" max="1544" width="9.140625" style="23"/>
    <col min="1545" max="1545" width="13.42578125" style="23" bestFit="1" customWidth="1"/>
    <col min="1546" max="1792" width="9.140625" style="23"/>
    <col min="1793" max="1793" width="5.42578125" style="23" customWidth="1"/>
    <col min="1794" max="1794" width="6" style="23" customWidth="1"/>
    <col min="1795" max="1795" width="9.140625" style="23"/>
    <col min="1796" max="1796" width="18.7109375" style="23" bestFit="1" customWidth="1"/>
    <col min="1797" max="1797" width="12" style="23" bestFit="1" customWidth="1"/>
    <col min="1798" max="1798" width="14.5703125" style="23" bestFit="1" customWidth="1"/>
    <col min="1799" max="1799" width="12" style="23" bestFit="1" customWidth="1"/>
    <col min="1800" max="1800" width="9.140625" style="23"/>
    <col min="1801" max="1801" width="13.42578125" style="23" bestFit="1" customWidth="1"/>
    <col min="1802" max="2048" width="9.140625" style="23"/>
    <col min="2049" max="2049" width="5.42578125" style="23" customWidth="1"/>
    <col min="2050" max="2050" width="6" style="23" customWidth="1"/>
    <col min="2051" max="2051" width="9.140625" style="23"/>
    <col min="2052" max="2052" width="18.7109375" style="23" bestFit="1" customWidth="1"/>
    <col min="2053" max="2053" width="12" style="23" bestFit="1" customWidth="1"/>
    <col min="2054" max="2054" width="14.5703125" style="23" bestFit="1" customWidth="1"/>
    <col min="2055" max="2055" width="12" style="23" bestFit="1" customWidth="1"/>
    <col min="2056" max="2056" width="9.140625" style="23"/>
    <col min="2057" max="2057" width="13.42578125" style="23" bestFit="1" customWidth="1"/>
    <col min="2058" max="2304" width="9.140625" style="23"/>
    <col min="2305" max="2305" width="5.42578125" style="23" customWidth="1"/>
    <col min="2306" max="2306" width="6" style="23" customWidth="1"/>
    <col min="2307" max="2307" width="9.140625" style="23"/>
    <col min="2308" max="2308" width="18.7109375" style="23" bestFit="1" customWidth="1"/>
    <col min="2309" max="2309" width="12" style="23" bestFit="1" customWidth="1"/>
    <col min="2310" max="2310" width="14.5703125" style="23" bestFit="1" customWidth="1"/>
    <col min="2311" max="2311" width="12" style="23" bestFit="1" customWidth="1"/>
    <col min="2312" max="2312" width="9.140625" style="23"/>
    <col min="2313" max="2313" width="13.42578125" style="23" bestFit="1" customWidth="1"/>
    <col min="2314" max="2560" width="9.140625" style="23"/>
    <col min="2561" max="2561" width="5.42578125" style="23" customWidth="1"/>
    <col min="2562" max="2562" width="6" style="23" customWidth="1"/>
    <col min="2563" max="2563" width="9.140625" style="23"/>
    <col min="2564" max="2564" width="18.7109375" style="23" bestFit="1" customWidth="1"/>
    <col min="2565" max="2565" width="12" style="23" bestFit="1" customWidth="1"/>
    <col min="2566" max="2566" width="14.5703125" style="23" bestFit="1" customWidth="1"/>
    <col min="2567" max="2567" width="12" style="23" bestFit="1" customWidth="1"/>
    <col min="2568" max="2568" width="9.140625" style="23"/>
    <col min="2569" max="2569" width="13.42578125" style="23" bestFit="1" customWidth="1"/>
    <col min="2570" max="2816" width="9.140625" style="23"/>
    <col min="2817" max="2817" width="5.42578125" style="23" customWidth="1"/>
    <col min="2818" max="2818" width="6" style="23" customWidth="1"/>
    <col min="2819" max="2819" width="9.140625" style="23"/>
    <col min="2820" max="2820" width="18.7109375" style="23" bestFit="1" customWidth="1"/>
    <col min="2821" max="2821" width="12" style="23" bestFit="1" customWidth="1"/>
    <col min="2822" max="2822" width="14.5703125" style="23" bestFit="1" customWidth="1"/>
    <col min="2823" max="2823" width="12" style="23" bestFit="1" customWidth="1"/>
    <col min="2824" max="2824" width="9.140625" style="23"/>
    <col min="2825" max="2825" width="13.42578125" style="23" bestFit="1" customWidth="1"/>
    <col min="2826" max="3072" width="9.140625" style="23"/>
    <col min="3073" max="3073" width="5.42578125" style="23" customWidth="1"/>
    <col min="3074" max="3074" width="6" style="23" customWidth="1"/>
    <col min="3075" max="3075" width="9.140625" style="23"/>
    <col min="3076" max="3076" width="18.7109375" style="23" bestFit="1" customWidth="1"/>
    <col min="3077" max="3077" width="12" style="23" bestFit="1" customWidth="1"/>
    <col min="3078" max="3078" width="14.5703125" style="23" bestFit="1" customWidth="1"/>
    <col min="3079" max="3079" width="12" style="23" bestFit="1" customWidth="1"/>
    <col min="3080" max="3080" width="9.140625" style="23"/>
    <col min="3081" max="3081" width="13.42578125" style="23" bestFit="1" customWidth="1"/>
    <col min="3082" max="3328" width="9.140625" style="23"/>
    <col min="3329" max="3329" width="5.42578125" style="23" customWidth="1"/>
    <col min="3330" max="3330" width="6" style="23" customWidth="1"/>
    <col min="3331" max="3331" width="9.140625" style="23"/>
    <col min="3332" max="3332" width="18.7109375" style="23" bestFit="1" customWidth="1"/>
    <col min="3333" max="3333" width="12" style="23" bestFit="1" customWidth="1"/>
    <col min="3334" max="3334" width="14.5703125" style="23" bestFit="1" customWidth="1"/>
    <col min="3335" max="3335" width="12" style="23" bestFit="1" customWidth="1"/>
    <col min="3336" max="3336" width="9.140625" style="23"/>
    <col min="3337" max="3337" width="13.42578125" style="23" bestFit="1" customWidth="1"/>
    <col min="3338" max="3584" width="9.140625" style="23"/>
    <col min="3585" max="3585" width="5.42578125" style="23" customWidth="1"/>
    <col min="3586" max="3586" width="6" style="23" customWidth="1"/>
    <col min="3587" max="3587" width="9.140625" style="23"/>
    <col min="3588" max="3588" width="18.7109375" style="23" bestFit="1" customWidth="1"/>
    <col min="3589" max="3589" width="12" style="23" bestFit="1" customWidth="1"/>
    <col min="3590" max="3590" width="14.5703125" style="23" bestFit="1" customWidth="1"/>
    <col min="3591" max="3591" width="12" style="23" bestFit="1" customWidth="1"/>
    <col min="3592" max="3592" width="9.140625" style="23"/>
    <col min="3593" max="3593" width="13.42578125" style="23" bestFit="1" customWidth="1"/>
    <col min="3594" max="3840" width="9.140625" style="23"/>
    <col min="3841" max="3841" width="5.42578125" style="23" customWidth="1"/>
    <col min="3842" max="3842" width="6" style="23" customWidth="1"/>
    <col min="3843" max="3843" width="9.140625" style="23"/>
    <col min="3844" max="3844" width="18.7109375" style="23" bestFit="1" customWidth="1"/>
    <col min="3845" max="3845" width="12" style="23" bestFit="1" customWidth="1"/>
    <col min="3846" max="3846" width="14.5703125" style="23" bestFit="1" customWidth="1"/>
    <col min="3847" max="3847" width="12" style="23" bestFit="1" customWidth="1"/>
    <col min="3848" max="3848" width="9.140625" style="23"/>
    <col min="3849" max="3849" width="13.42578125" style="23" bestFit="1" customWidth="1"/>
    <col min="3850" max="4096" width="9.140625" style="23"/>
    <col min="4097" max="4097" width="5.42578125" style="23" customWidth="1"/>
    <col min="4098" max="4098" width="6" style="23" customWidth="1"/>
    <col min="4099" max="4099" width="9.140625" style="23"/>
    <col min="4100" max="4100" width="18.7109375" style="23" bestFit="1" customWidth="1"/>
    <col min="4101" max="4101" width="12" style="23" bestFit="1" customWidth="1"/>
    <col min="4102" max="4102" width="14.5703125" style="23" bestFit="1" customWidth="1"/>
    <col min="4103" max="4103" width="12" style="23" bestFit="1" customWidth="1"/>
    <col min="4104" max="4104" width="9.140625" style="23"/>
    <col min="4105" max="4105" width="13.42578125" style="23" bestFit="1" customWidth="1"/>
    <col min="4106" max="4352" width="9.140625" style="23"/>
    <col min="4353" max="4353" width="5.42578125" style="23" customWidth="1"/>
    <col min="4354" max="4354" width="6" style="23" customWidth="1"/>
    <col min="4355" max="4355" width="9.140625" style="23"/>
    <col min="4356" max="4356" width="18.7109375" style="23" bestFit="1" customWidth="1"/>
    <col min="4357" max="4357" width="12" style="23" bestFit="1" customWidth="1"/>
    <col min="4358" max="4358" width="14.5703125" style="23" bestFit="1" customWidth="1"/>
    <col min="4359" max="4359" width="12" style="23" bestFit="1" customWidth="1"/>
    <col min="4360" max="4360" width="9.140625" style="23"/>
    <col min="4361" max="4361" width="13.42578125" style="23" bestFit="1" customWidth="1"/>
    <col min="4362" max="4608" width="9.140625" style="23"/>
    <col min="4609" max="4609" width="5.42578125" style="23" customWidth="1"/>
    <col min="4610" max="4610" width="6" style="23" customWidth="1"/>
    <col min="4611" max="4611" width="9.140625" style="23"/>
    <col min="4612" max="4612" width="18.7109375" style="23" bestFit="1" customWidth="1"/>
    <col min="4613" max="4613" width="12" style="23" bestFit="1" customWidth="1"/>
    <col min="4614" max="4614" width="14.5703125" style="23" bestFit="1" customWidth="1"/>
    <col min="4615" max="4615" width="12" style="23" bestFit="1" customWidth="1"/>
    <col min="4616" max="4616" width="9.140625" style="23"/>
    <col min="4617" max="4617" width="13.42578125" style="23" bestFit="1" customWidth="1"/>
    <col min="4618" max="4864" width="9.140625" style="23"/>
    <col min="4865" max="4865" width="5.42578125" style="23" customWidth="1"/>
    <col min="4866" max="4866" width="6" style="23" customWidth="1"/>
    <col min="4867" max="4867" width="9.140625" style="23"/>
    <col min="4868" max="4868" width="18.7109375" style="23" bestFit="1" customWidth="1"/>
    <col min="4869" max="4869" width="12" style="23" bestFit="1" customWidth="1"/>
    <col min="4870" max="4870" width="14.5703125" style="23" bestFit="1" customWidth="1"/>
    <col min="4871" max="4871" width="12" style="23" bestFit="1" customWidth="1"/>
    <col min="4872" max="4872" width="9.140625" style="23"/>
    <col min="4873" max="4873" width="13.42578125" style="23" bestFit="1" customWidth="1"/>
    <col min="4874" max="5120" width="9.140625" style="23"/>
    <col min="5121" max="5121" width="5.42578125" style="23" customWidth="1"/>
    <col min="5122" max="5122" width="6" style="23" customWidth="1"/>
    <col min="5123" max="5123" width="9.140625" style="23"/>
    <col min="5124" max="5124" width="18.7109375" style="23" bestFit="1" customWidth="1"/>
    <col min="5125" max="5125" width="12" style="23" bestFit="1" customWidth="1"/>
    <col min="5126" max="5126" width="14.5703125" style="23" bestFit="1" customWidth="1"/>
    <col min="5127" max="5127" width="12" style="23" bestFit="1" customWidth="1"/>
    <col min="5128" max="5128" width="9.140625" style="23"/>
    <col min="5129" max="5129" width="13.42578125" style="23" bestFit="1" customWidth="1"/>
    <col min="5130" max="5376" width="9.140625" style="23"/>
    <col min="5377" max="5377" width="5.42578125" style="23" customWidth="1"/>
    <col min="5378" max="5378" width="6" style="23" customWidth="1"/>
    <col min="5379" max="5379" width="9.140625" style="23"/>
    <col min="5380" max="5380" width="18.7109375" style="23" bestFit="1" customWidth="1"/>
    <col min="5381" max="5381" width="12" style="23" bestFit="1" customWidth="1"/>
    <col min="5382" max="5382" width="14.5703125" style="23" bestFit="1" customWidth="1"/>
    <col min="5383" max="5383" width="12" style="23" bestFit="1" customWidth="1"/>
    <col min="5384" max="5384" width="9.140625" style="23"/>
    <col min="5385" max="5385" width="13.42578125" style="23" bestFit="1" customWidth="1"/>
    <col min="5386" max="5632" width="9.140625" style="23"/>
    <col min="5633" max="5633" width="5.42578125" style="23" customWidth="1"/>
    <col min="5634" max="5634" width="6" style="23" customWidth="1"/>
    <col min="5635" max="5635" width="9.140625" style="23"/>
    <col min="5636" max="5636" width="18.7109375" style="23" bestFit="1" customWidth="1"/>
    <col min="5637" max="5637" width="12" style="23" bestFit="1" customWidth="1"/>
    <col min="5638" max="5638" width="14.5703125" style="23" bestFit="1" customWidth="1"/>
    <col min="5639" max="5639" width="12" style="23" bestFit="1" customWidth="1"/>
    <col min="5640" max="5640" width="9.140625" style="23"/>
    <col min="5641" max="5641" width="13.42578125" style="23" bestFit="1" customWidth="1"/>
    <col min="5642" max="5888" width="9.140625" style="23"/>
    <col min="5889" max="5889" width="5.42578125" style="23" customWidth="1"/>
    <col min="5890" max="5890" width="6" style="23" customWidth="1"/>
    <col min="5891" max="5891" width="9.140625" style="23"/>
    <col min="5892" max="5892" width="18.7109375" style="23" bestFit="1" customWidth="1"/>
    <col min="5893" max="5893" width="12" style="23" bestFit="1" customWidth="1"/>
    <col min="5894" max="5894" width="14.5703125" style="23" bestFit="1" customWidth="1"/>
    <col min="5895" max="5895" width="12" style="23" bestFit="1" customWidth="1"/>
    <col min="5896" max="5896" width="9.140625" style="23"/>
    <col min="5897" max="5897" width="13.42578125" style="23" bestFit="1" customWidth="1"/>
    <col min="5898" max="6144" width="9.140625" style="23"/>
    <col min="6145" max="6145" width="5.42578125" style="23" customWidth="1"/>
    <col min="6146" max="6146" width="6" style="23" customWidth="1"/>
    <col min="6147" max="6147" width="9.140625" style="23"/>
    <col min="6148" max="6148" width="18.7109375" style="23" bestFit="1" customWidth="1"/>
    <col min="6149" max="6149" width="12" style="23" bestFit="1" customWidth="1"/>
    <col min="6150" max="6150" width="14.5703125" style="23" bestFit="1" customWidth="1"/>
    <col min="6151" max="6151" width="12" style="23" bestFit="1" customWidth="1"/>
    <col min="6152" max="6152" width="9.140625" style="23"/>
    <col min="6153" max="6153" width="13.42578125" style="23" bestFit="1" customWidth="1"/>
    <col min="6154" max="6400" width="9.140625" style="23"/>
    <col min="6401" max="6401" width="5.42578125" style="23" customWidth="1"/>
    <col min="6402" max="6402" width="6" style="23" customWidth="1"/>
    <col min="6403" max="6403" width="9.140625" style="23"/>
    <col min="6404" max="6404" width="18.7109375" style="23" bestFit="1" customWidth="1"/>
    <col min="6405" max="6405" width="12" style="23" bestFit="1" customWidth="1"/>
    <col min="6406" max="6406" width="14.5703125" style="23" bestFit="1" customWidth="1"/>
    <col min="6407" max="6407" width="12" style="23" bestFit="1" customWidth="1"/>
    <col min="6408" max="6408" width="9.140625" style="23"/>
    <col min="6409" max="6409" width="13.42578125" style="23" bestFit="1" customWidth="1"/>
    <col min="6410" max="6656" width="9.140625" style="23"/>
    <col min="6657" max="6657" width="5.42578125" style="23" customWidth="1"/>
    <col min="6658" max="6658" width="6" style="23" customWidth="1"/>
    <col min="6659" max="6659" width="9.140625" style="23"/>
    <col min="6660" max="6660" width="18.7109375" style="23" bestFit="1" customWidth="1"/>
    <col min="6661" max="6661" width="12" style="23" bestFit="1" customWidth="1"/>
    <col min="6662" max="6662" width="14.5703125" style="23" bestFit="1" customWidth="1"/>
    <col min="6663" max="6663" width="12" style="23" bestFit="1" customWidth="1"/>
    <col min="6664" max="6664" width="9.140625" style="23"/>
    <col min="6665" max="6665" width="13.42578125" style="23" bestFit="1" customWidth="1"/>
    <col min="6666" max="6912" width="9.140625" style="23"/>
    <col min="6913" max="6913" width="5.42578125" style="23" customWidth="1"/>
    <col min="6914" max="6914" width="6" style="23" customWidth="1"/>
    <col min="6915" max="6915" width="9.140625" style="23"/>
    <col min="6916" max="6916" width="18.7109375" style="23" bestFit="1" customWidth="1"/>
    <col min="6917" max="6917" width="12" style="23" bestFit="1" customWidth="1"/>
    <col min="6918" max="6918" width="14.5703125" style="23" bestFit="1" customWidth="1"/>
    <col min="6919" max="6919" width="12" style="23" bestFit="1" customWidth="1"/>
    <col min="6920" max="6920" width="9.140625" style="23"/>
    <col min="6921" max="6921" width="13.42578125" style="23" bestFit="1" customWidth="1"/>
    <col min="6922" max="7168" width="9.140625" style="23"/>
    <col min="7169" max="7169" width="5.42578125" style="23" customWidth="1"/>
    <col min="7170" max="7170" width="6" style="23" customWidth="1"/>
    <col min="7171" max="7171" width="9.140625" style="23"/>
    <col min="7172" max="7172" width="18.7109375" style="23" bestFit="1" customWidth="1"/>
    <col min="7173" max="7173" width="12" style="23" bestFit="1" customWidth="1"/>
    <col min="7174" max="7174" width="14.5703125" style="23" bestFit="1" customWidth="1"/>
    <col min="7175" max="7175" width="12" style="23" bestFit="1" customWidth="1"/>
    <col min="7176" max="7176" width="9.140625" style="23"/>
    <col min="7177" max="7177" width="13.42578125" style="23" bestFit="1" customWidth="1"/>
    <col min="7178" max="7424" width="9.140625" style="23"/>
    <col min="7425" max="7425" width="5.42578125" style="23" customWidth="1"/>
    <col min="7426" max="7426" width="6" style="23" customWidth="1"/>
    <col min="7427" max="7427" width="9.140625" style="23"/>
    <col min="7428" max="7428" width="18.7109375" style="23" bestFit="1" customWidth="1"/>
    <col min="7429" max="7429" width="12" style="23" bestFit="1" customWidth="1"/>
    <col min="7430" max="7430" width="14.5703125" style="23" bestFit="1" customWidth="1"/>
    <col min="7431" max="7431" width="12" style="23" bestFit="1" customWidth="1"/>
    <col min="7432" max="7432" width="9.140625" style="23"/>
    <col min="7433" max="7433" width="13.42578125" style="23" bestFit="1" customWidth="1"/>
    <col min="7434" max="7680" width="9.140625" style="23"/>
    <col min="7681" max="7681" width="5.42578125" style="23" customWidth="1"/>
    <col min="7682" max="7682" width="6" style="23" customWidth="1"/>
    <col min="7683" max="7683" width="9.140625" style="23"/>
    <col min="7684" max="7684" width="18.7109375" style="23" bestFit="1" customWidth="1"/>
    <col min="7685" max="7685" width="12" style="23" bestFit="1" customWidth="1"/>
    <col min="7686" max="7686" width="14.5703125" style="23" bestFit="1" customWidth="1"/>
    <col min="7687" max="7687" width="12" style="23" bestFit="1" customWidth="1"/>
    <col min="7688" max="7688" width="9.140625" style="23"/>
    <col min="7689" max="7689" width="13.42578125" style="23" bestFit="1" customWidth="1"/>
    <col min="7690" max="7936" width="9.140625" style="23"/>
    <col min="7937" max="7937" width="5.42578125" style="23" customWidth="1"/>
    <col min="7938" max="7938" width="6" style="23" customWidth="1"/>
    <col min="7939" max="7939" width="9.140625" style="23"/>
    <col min="7940" max="7940" width="18.7109375" style="23" bestFit="1" customWidth="1"/>
    <col min="7941" max="7941" width="12" style="23" bestFit="1" customWidth="1"/>
    <col min="7942" max="7942" width="14.5703125" style="23" bestFit="1" customWidth="1"/>
    <col min="7943" max="7943" width="12" style="23" bestFit="1" customWidth="1"/>
    <col min="7944" max="7944" width="9.140625" style="23"/>
    <col min="7945" max="7945" width="13.42578125" style="23" bestFit="1" customWidth="1"/>
    <col min="7946" max="8192" width="9.140625" style="23"/>
    <col min="8193" max="8193" width="5.42578125" style="23" customWidth="1"/>
    <col min="8194" max="8194" width="6" style="23" customWidth="1"/>
    <col min="8195" max="8195" width="9.140625" style="23"/>
    <col min="8196" max="8196" width="18.7109375" style="23" bestFit="1" customWidth="1"/>
    <col min="8197" max="8197" width="12" style="23" bestFit="1" customWidth="1"/>
    <col min="8198" max="8198" width="14.5703125" style="23" bestFit="1" customWidth="1"/>
    <col min="8199" max="8199" width="12" style="23" bestFit="1" customWidth="1"/>
    <col min="8200" max="8200" width="9.140625" style="23"/>
    <col min="8201" max="8201" width="13.42578125" style="23" bestFit="1" customWidth="1"/>
    <col min="8202" max="8448" width="9.140625" style="23"/>
    <col min="8449" max="8449" width="5.42578125" style="23" customWidth="1"/>
    <col min="8450" max="8450" width="6" style="23" customWidth="1"/>
    <col min="8451" max="8451" width="9.140625" style="23"/>
    <col min="8452" max="8452" width="18.7109375" style="23" bestFit="1" customWidth="1"/>
    <col min="8453" max="8453" width="12" style="23" bestFit="1" customWidth="1"/>
    <col min="8454" max="8454" width="14.5703125" style="23" bestFit="1" customWidth="1"/>
    <col min="8455" max="8455" width="12" style="23" bestFit="1" customWidth="1"/>
    <col min="8456" max="8456" width="9.140625" style="23"/>
    <col min="8457" max="8457" width="13.42578125" style="23" bestFit="1" customWidth="1"/>
    <col min="8458" max="8704" width="9.140625" style="23"/>
    <col min="8705" max="8705" width="5.42578125" style="23" customWidth="1"/>
    <col min="8706" max="8706" width="6" style="23" customWidth="1"/>
    <col min="8707" max="8707" width="9.140625" style="23"/>
    <col min="8708" max="8708" width="18.7109375" style="23" bestFit="1" customWidth="1"/>
    <col min="8709" max="8709" width="12" style="23" bestFit="1" customWidth="1"/>
    <col min="8710" max="8710" width="14.5703125" style="23" bestFit="1" customWidth="1"/>
    <col min="8711" max="8711" width="12" style="23" bestFit="1" customWidth="1"/>
    <col min="8712" max="8712" width="9.140625" style="23"/>
    <col min="8713" max="8713" width="13.42578125" style="23" bestFit="1" customWidth="1"/>
    <col min="8714" max="8960" width="9.140625" style="23"/>
    <col min="8961" max="8961" width="5.42578125" style="23" customWidth="1"/>
    <col min="8962" max="8962" width="6" style="23" customWidth="1"/>
    <col min="8963" max="8963" width="9.140625" style="23"/>
    <col min="8964" max="8964" width="18.7109375" style="23" bestFit="1" customWidth="1"/>
    <col min="8965" max="8965" width="12" style="23" bestFit="1" customWidth="1"/>
    <col min="8966" max="8966" width="14.5703125" style="23" bestFit="1" customWidth="1"/>
    <col min="8967" max="8967" width="12" style="23" bestFit="1" customWidth="1"/>
    <col min="8968" max="8968" width="9.140625" style="23"/>
    <col min="8969" max="8969" width="13.42578125" style="23" bestFit="1" customWidth="1"/>
    <col min="8970" max="9216" width="9.140625" style="23"/>
    <col min="9217" max="9217" width="5.42578125" style="23" customWidth="1"/>
    <col min="9218" max="9218" width="6" style="23" customWidth="1"/>
    <col min="9219" max="9219" width="9.140625" style="23"/>
    <col min="9220" max="9220" width="18.7109375" style="23" bestFit="1" customWidth="1"/>
    <col min="9221" max="9221" width="12" style="23" bestFit="1" customWidth="1"/>
    <col min="9222" max="9222" width="14.5703125" style="23" bestFit="1" customWidth="1"/>
    <col min="9223" max="9223" width="12" style="23" bestFit="1" customWidth="1"/>
    <col min="9224" max="9224" width="9.140625" style="23"/>
    <col min="9225" max="9225" width="13.42578125" style="23" bestFit="1" customWidth="1"/>
    <col min="9226" max="9472" width="9.140625" style="23"/>
    <col min="9473" max="9473" width="5.42578125" style="23" customWidth="1"/>
    <col min="9474" max="9474" width="6" style="23" customWidth="1"/>
    <col min="9475" max="9475" width="9.140625" style="23"/>
    <col min="9476" max="9476" width="18.7109375" style="23" bestFit="1" customWidth="1"/>
    <col min="9477" max="9477" width="12" style="23" bestFit="1" customWidth="1"/>
    <col min="9478" max="9478" width="14.5703125" style="23" bestFit="1" customWidth="1"/>
    <col min="9479" max="9479" width="12" style="23" bestFit="1" customWidth="1"/>
    <col min="9480" max="9480" width="9.140625" style="23"/>
    <col min="9481" max="9481" width="13.42578125" style="23" bestFit="1" customWidth="1"/>
    <col min="9482" max="9728" width="9.140625" style="23"/>
    <col min="9729" max="9729" width="5.42578125" style="23" customWidth="1"/>
    <col min="9730" max="9730" width="6" style="23" customWidth="1"/>
    <col min="9731" max="9731" width="9.140625" style="23"/>
    <col min="9732" max="9732" width="18.7109375" style="23" bestFit="1" customWidth="1"/>
    <col min="9733" max="9733" width="12" style="23" bestFit="1" customWidth="1"/>
    <col min="9734" max="9734" width="14.5703125" style="23" bestFit="1" customWidth="1"/>
    <col min="9735" max="9735" width="12" style="23" bestFit="1" customWidth="1"/>
    <col min="9736" max="9736" width="9.140625" style="23"/>
    <col min="9737" max="9737" width="13.42578125" style="23" bestFit="1" customWidth="1"/>
    <col min="9738" max="9984" width="9.140625" style="23"/>
    <col min="9985" max="9985" width="5.42578125" style="23" customWidth="1"/>
    <col min="9986" max="9986" width="6" style="23" customWidth="1"/>
    <col min="9987" max="9987" width="9.140625" style="23"/>
    <col min="9988" max="9988" width="18.7109375" style="23" bestFit="1" customWidth="1"/>
    <col min="9989" max="9989" width="12" style="23" bestFit="1" customWidth="1"/>
    <col min="9990" max="9990" width="14.5703125" style="23" bestFit="1" customWidth="1"/>
    <col min="9991" max="9991" width="12" style="23" bestFit="1" customWidth="1"/>
    <col min="9992" max="9992" width="9.140625" style="23"/>
    <col min="9993" max="9993" width="13.42578125" style="23" bestFit="1" customWidth="1"/>
    <col min="9994" max="10240" width="9.140625" style="23"/>
    <col min="10241" max="10241" width="5.42578125" style="23" customWidth="1"/>
    <col min="10242" max="10242" width="6" style="23" customWidth="1"/>
    <col min="10243" max="10243" width="9.140625" style="23"/>
    <col min="10244" max="10244" width="18.7109375" style="23" bestFit="1" customWidth="1"/>
    <col min="10245" max="10245" width="12" style="23" bestFit="1" customWidth="1"/>
    <col min="10246" max="10246" width="14.5703125" style="23" bestFit="1" customWidth="1"/>
    <col min="10247" max="10247" width="12" style="23" bestFit="1" customWidth="1"/>
    <col min="10248" max="10248" width="9.140625" style="23"/>
    <col min="10249" max="10249" width="13.42578125" style="23" bestFit="1" customWidth="1"/>
    <col min="10250" max="10496" width="9.140625" style="23"/>
    <col min="10497" max="10497" width="5.42578125" style="23" customWidth="1"/>
    <col min="10498" max="10498" width="6" style="23" customWidth="1"/>
    <col min="10499" max="10499" width="9.140625" style="23"/>
    <col min="10500" max="10500" width="18.7109375" style="23" bestFit="1" customWidth="1"/>
    <col min="10501" max="10501" width="12" style="23" bestFit="1" customWidth="1"/>
    <col min="10502" max="10502" width="14.5703125" style="23" bestFit="1" customWidth="1"/>
    <col min="10503" max="10503" width="12" style="23" bestFit="1" customWidth="1"/>
    <col min="10504" max="10504" width="9.140625" style="23"/>
    <col min="10505" max="10505" width="13.42578125" style="23" bestFit="1" customWidth="1"/>
    <col min="10506" max="10752" width="9.140625" style="23"/>
    <col min="10753" max="10753" width="5.42578125" style="23" customWidth="1"/>
    <col min="10754" max="10754" width="6" style="23" customWidth="1"/>
    <col min="10755" max="10755" width="9.140625" style="23"/>
    <col min="10756" max="10756" width="18.7109375" style="23" bestFit="1" customWidth="1"/>
    <col min="10757" max="10757" width="12" style="23" bestFit="1" customWidth="1"/>
    <col min="10758" max="10758" width="14.5703125" style="23" bestFit="1" customWidth="1"/>
    <col min="10759" max="10759" width="12" style="23" bestFit="1" customWidth="1"/>
    <col min="10760" max="10760" width="9.140625" style="23"/>
    <col min="10761" max="10761" width="13.42578125" style="23" bestFit="1" customWidth="1"/>
    <col min="10762" max="11008" width="9.140625" style="23"/>
    <col min="11009" max="11009" width="5.42578125" style="23" customWidth="1"/>
    <col min="11010" max="11010" width="6" style="23" customWidth="1"/>
    <col min="11011" max="11011" width="9.140625" style="23"/>
    <col min="11012" max="11012" width="18.7109375" style="23" bestFit="1" customWidth="1"/>
    <col min="11013" max="11013" width="12" style="23" bestFit="1" customWidth="1"/>
    <col min="11014" max="11014" width="14.5703125" style="23" bestFit="1" customWidth="1"/>
    <col min="11015" max="11015" width="12" style="23" bestFit="1" customWidth="1"/>
    <col min="11016" max="11016" width="9.140625" style="23"/>
    <col min="11017" max="11017" width="13.42578125" style="23" bestFit="1" customWidth="1"/>
    <col min="11018" max="11264" width="9.140625" style="23"/>
    <col min="11265" max="11265" width="5.42578125" style="23" customWidth="1"/>
    <col min="11266" max="11266" width="6" style="23" customWidth="1"/>
    <col min="11267" max="11267" width="9.140625" style="23"/>
    <col min="11268" max="11268" width="18.7109375" style="23" bestFit="1" customWidth="1"/>
    <col min="11269" max="11269" width="12" style="23" bestFit="1" customWidth="1"/>
    <col min="11270" max="11270" width="14.5703125" style="23" bestFit="1" customWidth="1"/>
    <col min="11271" max="11271" width="12" style="23" bestFit="1" customWidth="1"/>
    <col min="11272" max="11272" width="9.140625" style="23"/>
    <col min="11273" max="11273" width="13.42578125" style="23" bestFit="1" customWidth="1"/>
    <col min="11274" max="11520" width="9.140625" style="23"/>
    <col min="11521" max="11521" width="5.42578125" style="23" customWidth="1"/>
    <col min="11522" max="11522" width="6" style="23" customWidth="1"/>
    <col min="11523" max="11523" width="9.140625" style="23"/>
    <col min="11524" max="11524" width="18.7109375" style="23" bestFit="1" customWidth="1"/>
    <col min="11525" max="11525" width="12" style="23" bestFit="1" customWidth="1"/>
    <col min="11526" max="11526" width="14.5703125" style="23" bestFit="1" customWidth="1"/>
    <col min="11527" max="11527" width="12" style="23" bestFit="1" customWidth="1"/>
    <col min="11528" max="11528" width="9.140625" style="23"/>
    <col min="11529" max="11529" width="13.42578125" style="23" bestFit="1" customWidth="1"/>
    <col min="11530" max="11776" width="9.140625" style="23"/>
    <col min="11777" max="11777" width="5.42578125" style="23" customWidth="1"/>
    <col min="11778" max="11778" width="6" style="23" customWidth="1"/>
    <col min="11779" max="11779" width="9.140625" style="23"/>
    <col min="11780" max="11780" width="18.7109375" style="23" bestFit="1" customWidth="1"/>
    <col min="11781" max="11781" width="12" style="23" bestFit="1" customWidth="1"/>
    <col min="11782" max="11782" width="14.5703125" style="23" bestFit="1" customWidth="1"/>
    <col min="11783" max="11783" width="12" style="23" bestFit="1" customWidth="1"/>
    <col min="11784" max="11784" width="9.140625" style="23"/>
    <col min="11785" max="11785" width="13.42578125" style="23" bestFit="1" customWidth="1"/>
    <col min="11786" max="12032" width="9.140625" style="23"/>
    <col min="12033" max="12033" width="5.42578125" style="23" customWidth="1"/>
    <col min="12034" max="12034" width="6" style="23" customWidth="1"/>
    <col min="12035" max="12035" width="9.140625" style="23"/>
    <col min="12036" max="12036" width="18.7109375" style="23" bestFit="1" customWidth="1"/>
    <col min="12037" max="12037" width="12" style="23" bestFit="1" customWidth="1"/>
    <col min="12038" max="12038" width="14.5703125" style="23" bestFit="1" customWidth="1"/>
    <col min="12039" max="12039" width="12" style="23" bestFit="1" customWidth="1"/>
    <col min="12040" max="12040" width="9.140625" style="23"/>
    <col min="12041" max="12041" width="13.42578125" style="23" bestFit="1" customWidth="1"/>
    <col min="12042" max="12288" width="9.140625" style="23"/>
    <col min="12289" max="12289" width="5.42578125" style="23" customWidth="1"/>
    <col min="12290" max="12290" width="6" style="23" customWidth="1"/>
    <col min="12291" max="12291" width="9.140625" style="23"/>
    <col min="12292" max="12292" width="18.7109375" style="23" bestFit="1" customWidth="1"/>
    <col min="12293" max="12293" width="12" style="23" bestFit="1" customWidth="1"/>
    <col min="12294" max="12294" width="14.5703125" style="23" bestFit="1" customWidth="1"/>
    <col min="12295" max="12295" width="12" style="23" bestFit="1" customWidth="1"/>
    <col min="12296" max="12296" width="9.140625" style="23"/>
    <col min="12297" max="12297" width="13.42578125" style="23" bestFit="1" customWidth="1"/>
    <col min="12298" max="12544" width="9.140625" style="23"/>
    <col min="12545" max="12545" width="5.42578125" style="23" customWidth="1"/>
    <col min="12546" max="12546" width="6" style="23" customWidth="1"/>
    <col min="12547" max="12547" width="9.140625" style="23"/>
    <col min="12548" max="12548" width="18.7109375" style="23" bestFit="1" customWidth="1"/>
    <col min="12549" max="12549" width="12" style="23" bestFit="1" customWidth="1"/>
    <col min="12550" max="12550" width="14.5703125" style="23" bestFit="1" customWidth="1"/>
    <col min="12551" max="12551" width="12" style="23" bestFit="1" customWidth="1"/>
    <col min="12552" max="12552" width="9.140625" style="23"/>
    <col min="12553" max="12553" width="13.42578125" style="23" bestFit="1" customWidth="1"/>
    <col min="12554" max="12800" width="9.140625" style="23"/>
    <col min="12801" max="12801" width="5.42578125" style="23" customWidth="1"/>
    <col min="12802" max="12802" width="6" style="23" customWidth="1"/>
    <col min="12803" max="12803" width="9.140625" style="23"/>
    <col min="12804" max="12804" width="18.7109375" style="23" bestFit="1" customWidth="1"/>
    <col min="12805" max="12805" width="12" style="23" bestFit="1" customWidth="1"/>
    <col min="12806" max="12806" width="14.5703125" style="23" bestFit="1" customWidth="1"/>
    <col min="12807" max="12807" width="12" style="23" bestFit="1" customWidth="1"/>
    <col min="12808" max="12808" width="9.140625" style="23"/>
    <col min="12809" max="12809" width="13.42578125" style="23" bestFit="1" customWidth="1"/>
    <col min="12810" max="13056" width="9.140625" style="23"/>
    <col min="13057" max="13057" width="5.42578125" style="23" customWidth="1"/>
    <col min="13058" max="13058" width="6" style="23" customWidth="1"/>
    <col min="13059" max="13059" width="9.140625" style="23"/>
    <col min="13060" max="13060" width="18.7109375" style="23" bestFit="1" customWidth="1"/>
    <col min="13061" max="13061" width="12" style="23" bestFit="1" customWidth="1"/>
    <col min="13062" max="13062" width="14.5703125" style="23" bestFit="1" customWidth="1"/>
    <col min="13063" max="13063" width="12" style="23" bestFit="1" customWidth="1"/>
    <col min="13064" max="13064" width="9.140625" style="23"/>
    <col min="13065" max="13065" width="13.42578125" style="23" bestFit="1" customWidth="1"/>
    <col min="13066" max="13312" width="9.140625" style="23"/>
    <col min="13313" max="13313" width="5.42578125" style="23" customWidth="1"/>
    <col min="13314" max="13314" width="6" style="23" customWidth="1"/>
    <col min="13315" max="13315" width="9.140625" style="23"/>
    <col min="13316" max="13316" width="18.7109375" style="23" bestFit="1" customWidth="1"/>
    <col min="13317" max="13317" width="12" style="23" bestFit="1" customWidth="1"/>
    <col min="13318" max="13318" width="14.5703125" style="23" bestFit="1" customWidth="1"/>
    <col min="13319" max="13319" width="12" style="23" bestFit="1" customWidth="1"/>
    <col min="13320" max="13320" width="9.140625" style="23"/>
    <col min="13321" max="13321" width="13.42578125" style="23" bestFit="1" customWidth="1"/>
    <col min="13322" max="13568" width="9.140625" style="23"/>
    <col min="13569" max="13569" width="5.42578125" style="23" customWidth="1"/>
    <col min="13570" max="13570" width="6" style="23" customWidth="1"/>
    <col min="13571" max="13571" width="9.140625" style="23"/>
    <col min="13572" max="13572" width="18.7109375" style="23" bestFit="1" customWidth="1"/>
    <col min="13573" max="13573" width="12" style="23" bestFit="1" customWidth="1"/>
    <col min="13574" max="13574" width="14.5703125" style="23" bestFit="1" customWidth="1"/>
    <col min="13575" max="13575" width="12" style="23" bestFit="1" customWidth="1"/>
    <col min="13576" max="13576" width="9.140625" style="23"/>
    <col min="13577" max="13577" width="13.42578125" style="23" bestFit="1" customWidth="1"/>
    <col min="13578" max="13824" width="9.140625" style="23"/>
    <col min="13825" max="13825" width="5.42578125" style="23" customWidth="1"/>
    <col min="13826" max="13826" width="6" style="23" customWidth="1"/>
    <col min="13827" max="13827" width="9.140625" style="23"/>
    <col min="13828" max="13828" width="18.7109375" style="23" bestFit="1" customWidth="1"/>
    <col min="13829" max="13829" width="12" style="23" bestFit="1" customWidth="1"/>
    <col min="13830" max="13830" width="14.5703125" style="23" bestFit="1" customWidth="1"/>
    <col min="13831" max="13831" width="12" style="23" bestFit="1" customWidth="1"/>
    <col min="13832" max="13832" width="9.140625" style="23"/>
    <col min="13833" max="13833" width="13.42578125" style="23" bestFit="1" customWidth="1"/>
    <col min="13834" max="14080" width="9.140625" style="23"/>
    <col min="14081" max="14081" width="5.42578125" style="23" customWidth="1"/>
    <col min="14082" max="14082" width="6" style="23" customWidth="1"/>
    <col min="14083" max="14083" width="9.140625" style="23"/>
    <col min="14084" max="14084" width="18.7109375" style="23" bestFit="1" customWidth="1"/>
    <col min="14085" max="14085" width="12" style="23" bestFit="1" customWidth="1"/>
    <col min="14086" max="14086" width="14.5703125" style="23" bestFit="1" customWidth="1"/>
    <col min="14087" max="14087" width="12" style="23" bestFit="1" customWidth="1"/>
    <col min="14088" max="14088" width="9.140625" style="23"/>
    <col min="14089" max="14089" width="13.42578125" style="23" bestFit="1" customWidth="1"/>
    <col min="14090" max="14336" width="9.140625" style="23"/>
    <col min="14337" max="14337" width="5.42578125" style="23" customWidth="1"/>
    <col min="14338" max="14338" width="6" style="23" customWidth="1"/>
    <col min="14339" max="14339" width="9.140625" style="23"/>
    <col min="14340" max="14340" width="18.7109375" style="23" bestFit="1" customWidth="1"/>
    <col min="14341" max="14341" width="12" style="23" bestFit="1" customWidth="1"/>
    <col min="14342" max="14342" width="14.5703125" style="23" bestFit="1" customWidth="1"/>
    <col min="14343" max="14343" width="12" style="23" bestFit="1" customWidth="1"/>
    <col min="14344" max="14344" width="9.140625" style="23"/>
    <col min="14345" max="14345" width="13.42578125" style="23" bestFit="1" customWidth="1"/>
    <col min="14346" max="14592" width="9.140625" style="23"/>
    <col min="14593" max="14593" width="5.42578125" style="23" customWidth="1"/>
    <col min="14594" max="14594" width="6" style="23" customWidth="1"/>
    <col min="14595" max="14595" width="9.140625" style="23"/>
    <col min="14596" max="14596" width="18.7109375" style="23" bestFit="1" customWidth="1"/>
    <col min="14597" max="14597" width="12" style="23" bestFit="1" customWidth="1"/>
    <col min="14598" max="14598" width="14.5703125" style="23" bestFit="1" customWidth="1"/>
    <col min="14599" max="14599" width="12" style="23" bestFit="1" customWidth="1"/>
    <col min="14600" max="14600" width="9.140625" style="23"/>
    <col min="14601" max="14601" width="13.42578125" style="23" bestFit="1" customWidth="1"/>
    <col min="14602" max="14848" width="9.140625" style="23"/>
    <col min="14849" max="14849" width="5.42578125" style="23" customWidth="1"/>
    <col min="14850" max="14850" width="6" style="23" customWidth="1"/>
    <col min="14851" max="14851" width="9.140625" style="23"/>
    <col min="14852" max="14852" width="18.7109375" style="23" bestFit="1" customWidth="1"/>
    <col min="14853" max="14853" width="12" style="23" bestFit="1" customWidth="1"/>
    <col min="14854" max="14854" width="14.5703125" style="23" bestFit="1" customWidth="1"/>
    <col min="14855" max="14855" width="12" style="23" bestFit="1" customWidth="1"/>
    <col min="14856" max="14856" width="9.140625" style="23"/>
    <col min="14857" max="14857" width="13.42578125" style="23" bestFit="1" customWidth="1"/>
    <col min="14858" max="15104" width="9.140625" style="23"/>
    <col min="15105" max="15105" width="5.42578125" style="23" customWidth="1"/>
    <col min="15106" max="15106" width="6" style="23" customWidth="1"/>
    <col min="15107" max="15107" width="9.140625" style="23"/>
    <col min="15108" max="15108" width="18.7109375" style="23" bestFit="1" customWidth="1"/>
    <col min="15109" max="15109" width="12" style="23" bestFit="1" customWidth="1"/>
    <col min="15110" max="15110" width="14.5703125" style="23" bestFit="1" customWidth="1"/>
    <col min="15111" max="15111" width="12" style="23" bestFit="1" customWidth="1"/>
    <col min="15112" max="15112" width="9.140625" style="23"/>
    <col min="15113" max="15113" width="13.42578125" style="23" bestFit="1" customWidth="1"/>
    <col min="15114" max="15360" width="9.140625" style="23"/>
    <col min="15361" max="15361" width="5.42578125" style="23" customWidth="1"/>
    <col min="15362" max="15362" width="6" style="23" customWidth="1"/>
    <col min="15363" max="15363" width="9.140625" style="23"/>
    <col min="15364" max="15364" width="18.7109375" style="23" bestFit="1" customWidth="1"/>
    <col min="15365" max="15365" width="12" style="23" bestFit="1" customWidth="1"/>
    <col min="15366" max="15366" width="14.5703125" style="23" bestFit="1" customWidth="1"/>
    <col min="15367" max="15367" width="12" style="23" bestFit="1" customWidth="1"/>
    <col min="15368" max="15368" width="9.140625" style="23"/>
    <col min="15369" max="15369" width="13.42578125" style="23" bestFit="1" customWidth="1"/>
    <col min="15370" max="15616" width="9.140625" style="23"/>
    <col min="15617" max="15617" width="5.42578125" style="23" customWidth="1"/>
    <col min="15618" max="15618" width="6" style="23" customWidth="1"/>
    <col min="15619" max="15619" width="9.140625" style="23"/>
    <col min="15620" max="15620" width="18.7109375" style="23" bestFit="1" customWidth="1"/>
    <col min="15621" max="15621" width="12" style="23" bestFit="1" customWidth="1"/>
    <col min="15622" max="15622" width="14.5703125" style="23" bestFit="1" customWidth="1"/>
    <col min="15623" max="15623" width="12" style="23" bestFit="1" customWidth="1"/>
    <col min="15624" max="15624" width="9.140625" style="23"/>
    <col min="15625" max="15625" width="13.42578125" style="23" bestFit="1" customWidth="1"/>
    <col min="15626" max="15872" width="9.140625" style="23"/>
    <col min="15873" max="15873" width="5.42578125" style="23" customWidth="1"/>
    <col min="15874" max="15874" width="6" style="23" customWidth="1"/>
    <col min="15875" max="15875" width="9.140625" style="23"/>
    <col min="15876" max="15876" width="18.7109375" style="23" bestFit="1" customWidth="1"/>
    <col min="15877" max="15877" width="12" style="23" bestFit="1" customWidth="1"/>
    <col min="15878" max="15878" width="14.5703125" style="23" bestFit="1" customWidth="1"/>
    <col min="15879" max="15879" width="12" style="23" bestFit="1" customWidth="1"/>
    <col min="15880" max="15880" width="9.140625" style="23"/>
    <col min="15881" max="15881" width="13.42578125" style="23" bestFit="1" customWidth="1"/>
    <col min="15882" max="16128" width="9.140625" style="23"/>
    <col min="16129" max="16129" width="5.42578125" style="23" customWidth="1"/>
    <col min="16130" max="16130" width="6" style="23" customWidth="1"/>
    <col min="16131" max="16131" width="9.140625" style="23"/>
    <col min="16132" max="16132" width="18.7109375" style="23" bestFit="1" customWidth="1"/>
    <col min="16133" max="16133" width="12" style="23" bestFit="1" customWidth="1"/>
    <col min="16134" max="16134" width="14.5703125" style="23" bestFit="1" customWidth="1"/>
    <col min="16135" max="16135" width="12" style="23" bestFit="1" customWidth="1"/>
    <col min="16136" max="16136" width="9.140625" style="23"/>
    <col min="16137" max="16137" width="13.42578125" style="23" bestFit="1" customWidth="1"/>
    <col min="16138" max="16384" width="9.140625" style="23"/>
  </cols>
  <sheetData>
    <row r="1" spans="1:9" ht="18.75" x14ac:dyDescent="0.3">
      <c r="A1" s="22" t="s">
        <v>44</v>
      </c>
    </row>
    <row r="4" spans="1:9" ht="15" x14ac:dyDescent="0.25">
      <c r="A4" s="24" t="s">
        <v>45</v>
      </c>
      <c r="B4" s="24" t="s">
        <v>46</v>
      </c>
    </row>
    <row r="5" spans="1:9" x14ac:dyDescent="0.2">
      <c r="A5" s="23">
        <v>0.11</v>
      </c>
      <c r="B5" s="23">
        <v>0.02</v>
      </c>
      <c r="D5" s="23" t="s">
        <v>47</v>
      </c>
    </row>
    <row r="6" spans="1:9" ht="13.5" thickBot="1" x14ac:dyDescent="0.25">
      <c r="A6" s="23">
        <v>0.09</v>
      </c>
      <c r="B6" s="23">
        <v>0.01</v>
      </c>
    </row>
    <row r="7" spans="1:9" ht="15" x14ac:dyDescent="0.25">
      <c r="A7" s="23">
        <v>0.02</v>
      </c>
      <c r="B7" s="23">
        <v>0.03</v>
      </c>
      <c r="D7" s="25" t="s">
        <v>48</v>
      </c>
      <c r="E7" s="25"/>
    </row>
    <row r="8" spans="1:9" x14ac:dyDescent="0.2">
      <c r="A8" s="23">
        <v>0.13</v>
      </c>
      <c r="B8" s="23">
        <v>0.08</v>
      </c>
      <c r="D8" s="23" t="s">
        <v>49</v>
      </c>
      <c r="E8" s="23">
        <v>0.93012228633231231</v>
      </c>
    </row>
    <row r="9" spans="1:9" x14ac:dyDescent="0.2">
      <c r="A9" s="23">
        <v>0.01</v>
      </c>
      <c r="B9" s="23">
        <v>-0.14000000000000001</v>
      </c>
      <c r="D9" s="23" t="s">
        <v>50</v>
      </c>
      <c r="E9" s="23">
        <v>0.86512746753204806</v>
      </c>
    </row>
    <row r="10" spans="1:9" x14ac:dyDescent="0.2">
      <c r="A10" s="23">
        <v>0.11</v>
      </c>
      <c r="B10" s="23">
        <v>0.06</v>
      </c>
      <c r="D10" s="23" t="s">
        <v>51</v>
      </c>
      <c r="E10" s="23">
        <v>0.8576345490616063</v>
      </c>
    </row>
    <row r="11" spans="1:9" x14ac:dyDescent="0.2">
      <c r="A11" s="23">
        <v>0.22</v>
      </c>
      <c r="B11" s="23">
        <v>0.09</v>
      </c>
      <c r="D11" s="23" t="s">
        <v>52</v>
      </c>
      <c r="E11" s="23">
        <v>3.8425473961851184E-2</v>
      </c>
    </row>
    <row r="12" spans="1:9" ht="13.5" thickBot="1" x14ac:dyDescent="0.25">
      <c r="A12" s="23">
        <v>0.21</v>
      </c>
      <c r="B12" s="23">
        <v>0.13</v>
      </c>
      <c r="D12" s="26" t="s">
        <v>53</v>
      </c>
      <c r="E12" s="26">
        <v>20</v>
      </c>
    </row>
    <row r="13" spans="1:9" x14ac:dyDescent="0.2">
      <c r="A13" s="23">
        <v>0.08</v>
      </c>
      <c r="B13" s="23">
        <v>-0.01</v>
      </c>
    </row>
    <row r="14" spans="1:9" ht="13.5" thickBot="1" x14ac:dyDescent="0.25">
      <c r="A14" s="23">
        <f>-0.12</f>
        <v>-0.12</v>
      </c>
      <c r="B14" s="23">
        <v>-0.15</v>
      </c>
      <c r="D14" s="23" t="s">
        <v>54</v>
      </c>
    </row>
    <row r="15" spans="1:9" ht="15" x14ac:dyDescent="0.25">
      <c r="A15" s="23">
        <v>0.06</v>
      </c>
      <c r="B15" s="23">
        <v>0.02</v>
      </c>
      <c r="D15" s="27"/>
      <c r="E15" s="27" t="s">
        <v>55</v>
      </c>
      <c r="F15" s="27" t="s">
        <v>56</v>
      </c>
      <c r="G15" s="27" t="s">
        <v>57</v>
      </c>
      <c r="H15" s="27" t="s">
        <v>58</v>
      </c>
      <c r="I15" s="27" t="s">
        <v>59</v>
      </c>
    </row>
    <row r="16" spans="1:9" x14ac:dyDescent="0.2">
      <c r="A16" s="23">
        <v>0.16</v>
      </c>
      <c r="B16" s="23">
        <v>0.11</v>
      </c>
      <c r="D16" s="23" t="s">
        <v>60</v>
      </c>
      <c r="E16" s="23">
        <v>1</v>
      </c>
      <c r="F16" s="23">
        <v>0.17047769311452773</v>
      </c>
      <c r="G16" s="23">
        <v>0.17047769311452773</v>
      </c>
      <c r="H16" s="23">
        <v>115.45934617396702</v>
      </c>
      <c r="I16" s="23">
        <v>2.9222562128841051E-9</v>
      </c>
    </row>
    <row r="17" spans="1:12" x14ac:dyDescent="0.2">
      <c r="A17" s="23">
        <v>0.15</v>
      </c>
      <c r="B17" s="23">
        <v>0.09</v>
      </c>
      <c r="D17" s="23" t="s">
        <v>61</v>
      </c>
      <c r="E17" s="23">
        <v>18</v>
      </c>
      <c r="F17" s="23">
        <v>2.6577306885472263E-2</v>
      </c>
      <c r="G17" s="23">
        <v>1.4765170491929035E-3</v>
      </c>
    </row>
    <row r="18" spans="1:12" ht="13.5" thickBot="1" x14ac:dyDescent="0.25">
      <c r="A18" s="23">
        <f>-0.07</f>
        <v>-7.0000000000000007E-2</v>
      </c>
      <c r="B18" s="23">
        <v>-0.11</v>
      </c>
      <c r="D18" s="26" t="s">
        <v>62</v>
      </c>
      <c r="E18" s="26">
        <v>19</v>
      </c>
      <c r="F18" s="26">
        <v>0.19705500000000001</v>
      </c>
      <c r="G18" s="26"/>
      <c r="H18" s="26"/>
      <c r="I18" s="26"/>
    </row>
    <row r="19" spans="1:12" ht="13.5" thickBot="1" x14ac:dyDescent="0.25">
      <c r="A19" s="23">
        <f>-0.01</f>
        <v>-0.01</v>
      </c>
      <c r="B19" s="23">
        <v>-0.13</v>
      </c>
    </row>
    <row r="20" spans="1:12" ht="15" x14ac:dyDescent="0.25">
      <c r="A20" s="23">
        <v>0.22</v>
      </c>
      <c r="B20" s="23">
        <v>0.15</v>
      </c>
      <c r="D20" s="27"/>
      <c r="E20" s="27" t="s">
        <v>63</v>
      </c>
      <c r="F20" s="27" t="s">
        <v>52</v>
      </c>
      <c r="G20" s="27" t="s">
        <v>64</v>
      </c>
      <c r="H20" s="27" t="s">
        <v>65</v>
      </c>
      <c r="I20" s="27" t="s">
        <v>66</v>
      </c>
      <c r="J20" s="27" t="s">
        <v>67</v>
      </c>
      <c r="K20" s="27" t="s">
        <v>68</v>
      </c>
      <c r="L20" s="27" t="s">
        <v>69</v>
      </c>
    </row>
    <row r="21" spans="1:12" x14ac:dyDescent="0.2">
      <c r="A21" s="23">
        <v>0.15</v>
      </c>
      <c r="B21" s="23">
        <v>0.04</v>
      </c>
      <c r="D21" s="23" t="s">
        <v>70</v>
      </c>
      <c r="E21" s="23">
        <v>7.3509121325579518E-2</v>
      </c>
      <c r="F21" s="23">
        <v>8.6423595674153322E-3</v>
      </c>
      <c r="G21" s="23">
        <v>8.5056772692881459</v>
      </c>
      <c r="H21" s="23">
        <v>1.0127691497194531E-7</v>
      </c>
      <c r="I21" s="23">
        <v>5.5352197659918591E-2</v>
      </c>
      <c r="J21" s="23">
        <v>9.1666044991240453E-2</v>
      </c>
      <c r="K21" s="23">
        <v>5.5352197659918591E-2</v>
      </c>
      <c r="L21" s="23">
        <v>9.1666044991240453E-2</v>
      </c>
    </row>
    <row r="22" spans="1:12" ht="13.5" thickBot="1" x14ac:dyDescent="0.25">
      <c r="A22" s="23">
        <v>0.13</v>
      </c>
      <c r="B22" s="23">
        <v>0.03</v>
      </c>
      <c r="D22" s="26" t="s">
        <v>71</v>
      </c>
      <c r="E22" s="26">
        <v>0.95151225470671019</v>
      </c>
      <c r="F22" s="26">
        <v>8.8552298643302496E-2</v>
      </c>
      <c r="G22" s="26">
        <v>10.745201076479072</v>
      </c>
      <c r="H22" s="26">
        <v>2.922256212884115E-9</v>
      </c>
      <c r="I22" s="26">
        <v>0.76547077907228356</v>
      </c>
      <c r="J22" s="26">
        <v>1.1375537303411367</v>
      </c>
      <c r="K22" s="26">
        <v>0.76547077907228356</v>
      </c>
      <c r="L22" s="26">
        <v>1.1375537303411367</v>
      </c>
    </row>
    <row r="23" spans="1:12" x14ac:dyDescent="0.2">
      <c r="A23" s="23">
        <f>-0.11</f>
        <v>-0.11</v>
      </c>
      <c r="B23" s="23">
        <v>-0.18</v>
      </c>
    </row>
    <row r="24" spans="1:12" x14ac:dyDescent="0.2">
      <c r="A24" s="23">
        <v>0.13</v>
      </c>
      <c r="B24" s="23">
        <v>7.0000000000000007E-2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4B99-0B68-439F-9238-FF4FD5A1A2F7}">
  <dimension ref="A1:U34"/>
  <sheetViews>
    <sheetView workbookViewId="0">
      <selection activeCell="N27" sqref="N27"/>
    </sheetView>
  </sheetViews>
  <sheetFormatPr defaultRowHeight="15" x14ac:dyDescent="0.25"/>
  <cols>
    <col min="1" max="1" width="8.140625" style="29" customWidth="1"/>
    <col min="2" max="2" width="12" style="29" bestFit="1" customWidth="1"/>
    <col min="3" max="6" width="9.140625" style="29"/>
    <col min="7" max="7" width="9.5703125" style="29" customWidth="1"/>
    <col min="8" max="8" width="9.140625" style="29"/>
    <col min="9" max="9" width="12" style="29" bestFit="1" customWidth="1"/>
    <col min="10" max="16" width="9.140625" style="29"/>
    <col min="17" max="17" width="10" style="29" bestFit="1" customWidth="1"/>
    <col min="18" max="16384" width="9.140625" style="29"/>
  </cols>
  <sheetData>
    <row r="1" spans="1:21" ht="18.75" x14ac:dyDescent="0.3">
      <c r="A1" s="28" t="s">
        <v>72</v>
      </c>
      <c r="B1" s="28"/>
      <c r="C1" s="28"/>
      <c r="D1" s="28"/>
    </row>
    <row r="2" spans="1:21" ht="18.75" x14ac:dyDescent="0.3">
      <c r="A2" s="30" t="s">
        <v>73</v>
      </c>
      <c r="B2" s="28"/>
      <c r="C2" s="28"/>
      <c r="D2" s="28"/>
      <c r="G2" s="30" t="s">
        <v>74</v>
      </c>
      <c r="H2" s="30" t="s">
        <v>33</v>
      </c>
      <c r="I2" s="31" t="s">
        <v>75</v>
      </c>
      <c r="J2" s="31" t="s">
        <v>76</v>
      </c>
    </row>
    <row r="3" spans="1:21" x14ac:dyDescent="0.25">
      <c r="G3" s="29">
        <v>1000000</v>
      </c>
      <c r="H3" s="29">
        <f>1/52</f>
        <v>1.9230769230769232E-2</v>
      </c>
      <c r="I3" s="29">
        <v>2</v>
      </c>
      <c r="J3" s="29">
        <f>IF(I3=1,1.64485,IF(I3=2,2.32635,"N/A"))</f>
        <v>2.3263500000000001</v>
      </c>
    </row>
    <row r="4" spans="1:21" x14ac:dyDescent="0.25">
      <c r="A4" s="30" t="s">
        <v>77</v>
      </c>
      <c r="B4" s="32" t="s">
        <v>78</v>
      </c>
      <c r="C4" s="32" t="s">
        <v>79</v>
      </c>
    </row>
    <row r="5" spans="1:21" x14ac:dyDescent="0.25">
      <c r="A5" s="29">
        <v>0.2</v>
      </c>
      <c r="B5" s="29">
        <v>0.2</v>
      </c>
      <c r="C5" s="29">
        <v>0.01</v>
      </c>
      <c r="D5" s="33" t="s">
        <v>80</v>
      </c>
      <c r="E5" s="29">
        <f>B5^2</f>
        <v>4.0000000000000008E-2</v>
      </c>
      <c r="F5" s="29">
        <f>C5</f>
        <v>0.01</v>
      </c>
      <c r="G5" s="29">
        <f>C6</f>
        <v>0.02</v>
      </c>
    </row>
    <row r="6" spans="1:21" x14ac:dyDescent="0.25">
      <c r="A6" s="29">
        <v>0.5</v>
      </c>
      <c r="B6" s="29">
        <v>0.4</v>
      </c>
      <c r="C6" s="29">
        <v>0.02</v>
      </c>
      <c r="D6" s="33" t="s">
        <v>81</v>
      </c>
      <c r="E6" s="29">
        <f>F5</f>
        <v>0.01</v>
      </c>
      <c r="F6" s="29">
        <f>B6^2</f>
        <v>0.16000000000000003</v>
      </c>
      <c r="G6" s="29">
        <f>C7</f>
        <v>0.04</v>
      </c>
      <c r="I6" s="29">
        <f t="array" ref="I6:K6">TRANSPOSE(A5:A7)</f>
        <v>0.2</v>
      </c>
      <c r="J6" s="29">
        <v>0.5</v>
      </c>
      <c r="K6" s="29">
        <v>0.3</v>
      </c>
      <c r="M6" s="29">
        <f t="array" ref="M6:O6">MMULT(I6:K6,E5:G7)</f>
        <v>1.9000000000000003E-2</v>
      </c>
      <c r="N6" s="29">
        <v>9.4000000000000014E-2</v>
      </c>
      <c r="O6" s="29">
        <v>0.13200000000000001</v>
      </c>
      <c r="Q6" s="29">
        <f t="array" ref="Q6">MMULT(M6:O6,A5:A7)</f>
        <v>9.0400000000000008E-2</v>
      </c>
      <c r="S6" s="29">
        <f>Q6^0.5</f>
        <v>0.30066592756745819</v>
      </c>
    </row>
    <row r="7" spans="1:21" x14ac:dyDescent="0.25">
      <c r="A7" s="29">
        <v>0.3</v>
      </c>
      <c r="B7" s="29">
        <v>0.6</v>
      </c>
      <c r="C7" s="29">
        <v>0.04</v>
      </c>
      <c r="D7" s="33" t="s">
        <v>82</v>
      </c>
      <c r="E7" s="29">
        <f>G5</f>
        <v>0.02</v>
      </c>
      <c r="F7" s="29">
        <f>G6</f>
        <v>0.04</v>
      </c>
      <c r="G7" s="29">
        <f>B7^2</f>
        <v>0.36</v>
      </c>
    </row>
    <row r="8" spans="1:21" ht="18.75" x14ac:dyDescent="0.3">
      <c r="A8" s="34" t="s">
        <v>83</v>
      </c>
      <c r="B8" s="35"/>
      <c r="C8" s="35"/>
      <c r="D8" s="35"/>
      <c r="E8" s="35"/>
      <c r="F8" s="34" t="s">
        <v>84</v>
      </c>
      <c r="G8" s="35"/>
      <c r="H8" s="35"/>
      <c r="I8" s="35"/>
      <c r="J8" s="34" t="s">
        <v>85</v>
      </c>
      <c r="K8" s="35"/>
      <c r="L8" s="35"/>
      <c r="M8" s="35"/>
      <c r="N8" s="34" t="s">
        <v>86</v>
      </c>
      <c r="O8" s="35"/>
      <c r="P8" s="34" t="s">
        <v>87</v>
      </c>
      <c r="Q8" s="35"/>
      <c r="R8" s="35"/>
      <c r="S8" s="28" t="s">
        <v>88</v>
      </c>
      <c r="T8" s="35"/>
      <c r="U8" s="35"/>
    </row>
    <row r="10" spans="1:21" x14ac:dyDescent="0.25">
      <c r="A10" s="29" t="s">
        <v>89</v>
      </c>
      <c r="B10" s="29">
        <f>G3*S6*J3*H3^0.5</f>
        <v>96996.842806866669</v>
      </c>
    </row>
    <row r="15" spans="1:21" x14ac:dyDescent="0.25">
      <c r="A15" s="30" t="s">
        <v>90</v>
      </c>
      <c r="B15" s="35"/>
      <c r="C15" s="35"/>
      <c r="D15" s="35"/>
    </row>
    <row r="17" spans="1:10" x14ac:dyDescent="0.25">
      <c r="A17" s="36" t="s">
        <v>91</v>
      </c>
      <c r="B17" s="29">
        <v>30</v>
      </c>
      <c r="C17" s="32" t="s">
        <v>92</v>
      </c>
      <c r="D17" s="29">
        <v>0.8</v>
      </c>
      <c r="E17" s="35" t="s">
        <v>93</v>
      </c>
      <c r="F17" s="29">
        <v>0.03</v>
      </c>
    </row>
    <row r="18" spans="1:10" x14ac:dyDescent="0.25">
      <c r="A18" s="35" t="s">
        <v>94</v>
      </c>
      <c r="B18" s="29">
        <f>$B$17+$B$17*$J$18*$D$17*$F$18^0.5</f>
        <v>35.474391706566408</v>
      </c>
      <c r="C18" s="35" t="s">
        <v>95</v>
      </c>
      <c r="D18" s="29">
        <f>$B$17-$B$17*$J$18*$D$17*$F$18^0.5</f>
        <v>24.525608293433592</v>
      </c>
      <c r="E18" s="35" t="s">
        <v>96</v>
      </c>
      <c r="F18" s="29">
        <f>1/52</f>
        <v>1.9230769230769232E-2</v>
      </c>
      <c r="G18" s="37" t="s">
        <v>97</v>
      </c>
      <c r="H18" s="29">
        <v>1</v>
      </c>
      <c r="I18" s="35" t="s">
        <v>98</v>
      </c>
      <c r="J18" s="35">
        <f>IF(H18=1,1.64485,IF(H18=2,2.32635,"N/A"))</f>
        <v>1.6448499999999999</v>
      </c>
    </row>
    <row r="19" spans="1:10" x14ac:dyDescent="0.25">
      <c r="A19" s="38" t="s">
        <v>99</v>
      </c>
      <c r="B19" s="38" t="s">
        <v>100</v>
      </c>
      <c r="C19" s="39" t="s">
        <v>101</v>
      </c>
      <c r="D19" s="39" t="s">
        <v>102</v>
      </c>
      <c r="E19" s="39" t="s">
        <v>103</v>
      </c>
      <c r="F19" s="39" t="s">
        <v>104</v>
      </c>
      <c r="G19" s="39" t="s">
        <v>105</v>
      </c>
      <c r="H19" s="39" t="s">
        <v>106</v>
      </c>
      <c r="I19" s="39" t="s">
        <v>107</v>
      </c>
      <c r="J19" s="39" t="s">
        <v>108</v>
      </c>
    </row>
    <row r="20" spans="1:10" x14ac:dyDescent="0.25">
      <c r="A20" s="29" t="s">
        <v>109</v>
      </c>
      <c r="B20" s="29">
        <v>100</v>
      </c>
      <c r="C20" s="29">
        <v>20</v>
      </c>
      <c r="D20" s="29">
        <v>0.5</v>
      </c>
      <c r="E20" s="29">
        <f t="shared" ref="E20:E31" si="0">IF(A20="call",$B$17*NORMDIST(((LN($B$17/C20))+($F$17+0.5*$D$17^2)*D20)/($D$17*D20^0.5),0,1,1)-C20*2.7182818^(-$F$17*D20)*NORMDIST(((LN($B$17/C20))+($F$17-0.5*$D$17^2)*D20)/($D$17*D20^0.5),0,1,1),$B$17*NORMDIST(((LN($B$17/C20))+($F$17+0.5*$D$17^2)*D20)/($D$17*D20^0.5),0,1,1)-C20*2.7182818^(-$F$17*D20)*NORMDIST(((LN($B$17/C20))+($F$17-0.5*$D$17^2)*D20)/($D$17*D20^0.5),0,1,1)+C20*2.7182818^(-$F$17*D20)-$B$17)</f>
        <v>12.081220656315326</v>
      </c>
      <c r="F20" s="29">
        <f t="shared" ref="F20:F32" si="1">E20*B20</f>
        <v>1208.1220656315327</v>
      </c>
      <c r="G20" s="29">
        <f t="shared" ref="G20:G31" si="2">IF(A20="call",$B$18*NORMDIST(((LN($B$18/C20))+($F$17+0.5*$D$17^2)*D20)/($D$17*D20^0.5),0,1,1)-C20*2.7182818^(-$F$17*D20)*NORMDIST(((LN($B$18/C20))+($F$17-0.5*$D$17^2)*D20)/($D$17*D20^0.5),0,1,1),$B$18*NORMDIST(((LN($B$18/C20))+($F$17+0.5*$D$17^2)*D20)/($D$17*D20^0.5),0,1,1)-C20*2.7182818^(-$F$17*D20)*NORMDIST(((LN($B$18/C20))+($F$17-0.5*$D$17^2)*D20)/($D$17*D20^0.5),0,1,1)+C20*2.7182818^(-$F$17*D20)-$B$18)</f>
        <v>16.897742413093276</v>
      </c>
      <c r="H20" s="29">
        <f t="shared" ref="H20:H32" si="3">G20*B20</f>
        <v>1689.7742413093276</v>
      </c>
      <c r="I20" s="29">
        <f t="shared" ref="I20:I31" si="4">IF(A20="call",$D$18*NORMDIST(((LN($D$18/C20))+($F$17+0.5*$D$17^2)*D20)/($D$17*D20^0.5),0,1,1)-C20*2.7182818^(-$F$17*D20)*NORMDIST(((LN($D$18/C20))+($F$17-0.5*$D$17^2)*D20)/($D$17*D20^0.5),0,1,1),$D$18*NORMDIST(((LN($D$18/C20))+($F$17+0.5*$D$17^2)*D20)/($D$17*D20^0.5),0,1,1)-C20*2.7182818^(-$F$17*D20)*NORMDIST(((LN($D$18/C20))+($F$17-0.5*$D$17^2)*D20)/($D$17*D20^0.5),0,1,1)+C20*2.7182818^(-$F$17*D20)-$D$18)</f>
        <v>7.6896084663123716</v>
      </c>
      <c r="J20" s="29">
        <f t="shared" ref="J20:J32" si="5">I20*B20</f>
        <v>768.96084663123713</v>
      </c>
    </row>
    <row r="21" spans="1:10" x14ac:dyDescent="0.25">
      <c r="A21" s="29" t="s">
        <v>110</v>
      </c>
      <c r="B21" s="29">
        <v>100</v>
      </c>
      <c r="C21" s="29">
        <v>20</v>
      </c>
      <c r="D21" s="29">
        <v>0.5</v>
      </c>
      <c r="E21" s="29">
        <f t="shared" si="0"/>
        <v>1.7834594514706694</v>
      </c>
      <c r="F21" s="29">
        <f t="shared" si="1"/>
        <v>178.34594514706694</v>
      </c>
      <c r="G21" s="29">
        <f t="shared" si="2"/>
        <v>1.1255895016822137</v>
      </c>
      <c r="H21" s="29">
        <f t="shared" si="3"/>
        <v>112.55895016822137</v>
      </c>
      <c r="I21" s="29">
        <f t="shared" si="4"/>
        <v>2.8662389680341214</v>
      </c>
      <c r="J21" s="29">
        <f t="shared" si="5"/>
        <v>286.62389680341215</v>
      </c>
    </row>
    <row r="22" spans="1:10" x14ac:dyDescent="0.25">
      <c r="A22" s="29" t="s">
        <v>109</v>
      </c>
      <c r="B22" s="29">
        <v>-1000</v>
      </c>
      <c r="C22" s="29">
        <v>25</v>
      </c>
      <c r="D22" s="29">
        <v>0.5</v>
      </c>
      <c r="E22" s="29">
        <f t="shared" si="0"/>
        <v>9.124229791781314</v>
      </c>
      <c r="F22" s="29">
        <f t="shared" si="1"/>
        <v>-9124.2297917813139</v>
      </c>
      <c r="G22" s="29">
        <f t="shared" si="2"/>
        <v>13.408640026582253</v>
      </c>
      <c r="H22" s="29">
        <f t="shared" si="3"/>
        <v>-13408.640026582252</v>
      </c>
      <c r="I22" s="29">
        <f t="shared" si="4"/>
        <v>5.4223443347560281</v>
      </c>
      <c r="J22" s="29">
        <f t="shared" si="5"/>
        <v>-5422.3443347560278</v>
      </c>
    </row>
    <row r="23" spans="1:10" x14ac:dyDescent="0.25">
      <c r="A23" s="29" t="s">
        <v>110</v>
      </c>
      <c r="B23" s="29">
        <v>200</v>
      </c>
      <c r="C23" s="29">
        <v>25</v>
      </c>
      <c r="D23" s="29">
        <v>0.5</v>
      </c>
      <c r="E23" s="29">
        <f t="shared" si="0"/>
        <v>3.752028285725487</v>
      </c>
      <c r="F23" s="29">
        <f t="shared" si="1"/>
        <v>750.40565714509739</v>
      </c>
      <c r="G23" s="29">
        <f t="shared" si="2"/>
        <v>2.5620468139600234</v>
      </c>
      <c r="H23" s="29">
        <f t="shared" si="3"/>
        <v>512.40936279200469</v>
      </c>
      <c r="I23" s="29">
        <f t="shared" si="4"/>
        <v>5.5245345352666106</v>
      </c>
      <c r="J23" s="29">
        <f t="shared" si="5"/>
        <v>1104.9069070533221</v>
      </c>
    </row>
    <row r="24" spans="1:10" x14ac:dyDescent="0.25">
      <c r="A24" s="29" t="s">
        <v>109</v>
      </c>
      <c r="B24" s="29">
        <v>100</v>
      </c>
      <c r="C24" s="29">
        <v>30</v>
      </c>
      <c r="D24" s="29">
        <v>0.5</v>
      </c>
      <c r="E24" s="29">
        <f t="shared" si="0"/>
        <v>6.8569340737138909</v>
      </c>
      <c r="F24" s="29">
        <f t="shared" si="1"/>
        <v>685.69340737138907</v>
      </c>
      <c r="G24" s="29">
        <f t="shared" si="2"/>
        <v>10.564364659208325</v>
      </c>
      <c r="H24" s="29">
        <f t="shared" si="3"/>
        <v>1056.4364659208325</v>
      </c>
      <c r="I24" s="29">
        <f t="shared" si="4"/>
        <v>3.8224580016676981</v>
      </c>
      <c r="J24" s="29">
        <f t="shared" si="5"/>
        <v>382.24580016676981</v>
      </c>
    </row>
    <row r="25" spans="1:10" x14ac:dyDescent="0.25">
      <c r="A25" s="29" t="s">
        <v>110</v>
      </c>
      <c r="B25" s="29">
        <v>1000</v>
      </c>
      <c r="C25" s="29">
        <v>30</v>
      </c>
      <c r="D25" s="29">
        <v>0.5</v>
      </c>
      <c r="E25" s="29">
        <f t="shared" si="0"/>
        <v>6.410292266446902</v>
      </c>
      <c r="F25" s="29">
        <f t="shared" si="1"/>
        <v>6410.2922664469024</v>
      </c>
      <c r="G25" s="29">
        <f t="shared" si="2"/>
        <v>4.6433311453749297</v>
      </c>
      <c r="H25" s="29">
        <f t="shared" si="3"/>
        <v>4643.3311453749302</v>
      </c>
      <c r="I25" s="29">
        <f t="shared" si="4"/>
        <v>8.8502079009671206</v>
      </c>
      <c r="J25" s="29">
        <f t="shared" si="5"/>
        <v>8850.2079009671215</v>
      </c>
    </row>
    <row r="26" spans="1:10" x14ac:dyDescent="0.25">
      <c r="A26" s="29" t="s">
        <v>109</v>
      </c>
      <c r="B26" s="29">
        <v>100</v>
      </c>
      <c r="C26" s="29">
        <v>35</v>
      </c>
      <c r="D26" s="29">
        <v>0.5</v>
      </c>
      <c r="E26" s="29">
        <f t="shared" si="0"/>
        <v>5.1503595970129314</v>
      </c>
      <c r="F26" s="29">
        <f t="shared" si="1"/>
        <v>515.03595970129311</v>
      </c>
      <c r="G26" s="29">
        <f t="shared" si="2"/>
        <v>8.2967257052400072</v>
      </c>
      <c r="H26" s="29">
        <f t="shared" si="3"/>
        <v>829.67257052400078</v>
      </c>
      <c r="I26" s="29">
        <f t="shared" si="4"/>
        <v>2.7060875234226343</v>
      </c>
      <c r="J26" s="29">
        <f t="shared" si="5"/>
        <v>270.60875234226341</v>
      </c>
    </row>
    <row r="27" spans="1:10" x14ac:dyDescent="0.25">
      <c r="A27" s="29" t="s">
        <v>110</v>
      </c>
      <c r="B27" s="29">
        <v>-500</v>
      </c>
      <c r="C27" s="29">
        <v>35</v>
      </c>
      <c r="D27" s="29">
        <v>0.5</v>
      </c>
      <c r="E27" s="29">
        <f t="shared" si="0"/>
        <v>9.6292774885347754</v>
      </c>
      <c r="F27" s="29">
        <f t="shared" si="1"/>
        <v>-4814.6387442673877</v>
      </c>
      <c r="G27" s="29">
        <f t="shared" si="2"/>
        <v>7.3012518901954451</v>
      </c>
      <c r="H27" s="29">
        <f t="shared" si="3"/>
        <v>-3650.6259450977227</v>
      </c>
      <c r="I27" s="29">
        <f t="shared" si="4"/>
        <v>12.659397121510885</v>
      </c>
      <c r="J27" s="29">
        <f t="shared" si="5"/>
        <v>-6329.6985607554425</v>
      </c>
    </row>
    <row r="28" spans="1:10" x14ac:dyDescent="0.25">
      <c r="A28" s="29" t="s">
        <v>109</v>
      </c>
      <c r="B28" s="29">
        <v>100</v>
      </c>
      <c r="C28" s="29">
        <v>40</v>
      </c>
      <c r="D28" s="29">
        <v>0.5</v>
      </c>
      <c r="E28" s="29">
        <f t="shared" si="0"/>
        <v>3.8771061647782545</v>
      </c>
      <c r="F28" s="29">
        <f t="shared" si="1"/>
        <v>387.71061647782545</v>
      </c>
      <c r="G28" s="29">
        <f t="shared" si="2"/>
        <v>6.5122799468017778</v>
      </c>
      <c r="H28" s="29">
        <f t="shared" si="3"/>
        <v>651.22799468017774</v>
      </c>
      <c r="I28" s="29">
        <f t="shared" si="4"/>
        <v>1.92857541832735</v>
      </c>
      <c r="J28" s="29">
        <f t="shared" si="5"/>
        <v>192.857541832735</v>
      </c>
    </row>
    <row r="29" spans="1:10" x14ac:dyDescent="0.25">
      <c r="A29" s="29" t="s">
        <v>110</v>
      </c>
      <c r="B29" s="29">
        <v>100</v>
      </c>
      <c r="C29" s="29">
        <v>40</v>
      </c>
      <c r="D29" s="29">
        <v>0.5</v>
      </c>
      <c r="E29" s="29">
        <f t="shared" si="0"/>
        <v>13.281583755088938</v>
      </c>
      <c r="F29" s="29">
        <f t="shared" si="1"/>
        <v>1328.1583755088939</v>
      </c>
      <c r="G29" s="29">
        <f t="shared" si="2"/>
        <v>10.442365830546052</v>
      </c>
      <c r="H29" s="29">
        <f t="shared" si="3"/>
        <v>1044.2365830546053</v>
      </c>
      <c r="I29" s="29">
        <f t="shared" si="4"/>
        <v>16.80744471520444</v>
      </c>
      <c r="J29" s="29">
        <f t="shared" si="5"/>
        <v>1680.744471520444</v>
      </c>
    </row>
    <row r="30" spans="1:10" x14ac:dyDescent="0.25">
      <c r="A30" s="29" t="s">
        <v>109</v>
      </c>
      <c r="B30" s="29">
        <v>100</v>
      </c>
      <c r="C30" s="29">
        <v>40</v>
      </c>
      <c r="D30" s="29">
        <v>1</v>
      </c>
      <c r="E30" s="29">
        <f t="shared" si="0"/>
        <v>6.8046757491660088</v>
      </c>
      <c r="F30" s="29">
        <f t="shared" si="1"/>
        <v>680.46757491660082</v>
      </c>
      <c r="G30" s="29">
        <f t="shared" si="2"/>
        <v>9.9441379241482952</v>
      </c>
      <c r="H30" s="29">
        <f t="shared" si="3"/>
        <v>994.41379241482957</v>
      </c>
      <c r="I30" s="29">
        <f t="shared" si="4"/>
        <v>4.162849484833691</v>
      </c>
      <c r="J30" s="29">
        <f t="shared" si="5"/>
        <v>416.28494848336908</v>
      </c>
    </row>
    <row r="31" spans="1:10" x14ac:dyDescent="0.25">
      <c r="A31" s="29" t="s">
        <v>110</v>
      </c>
      <c r="B31" s="29">
        <v>100</v>
      </c>
      <c r="C31" s="29">
        <v>40</v>
      </c>
      <c r="D31" s="29">
        <v>1</v>
      </c>
      <c r="E31" s="29">
        <f t="shared" si="0"/>
        <v>15.622497103298429</v>
      </c>
      <c r="F31" s="29">
        <f t="shared" si="1"/>
        <v>1562.2497103298429</v>
      </c>
      <c r="G31" s="29">
        <f t="shared" si="2"/>
        <v>13.287567571714305</v>
      </c>
      <c r="H31" s="29">
        <f t="shared" si="3"/>
        <v>1328.7567571714305</v>
      </c>
      <c r="I31" s="29">
        <f t="shared" si="4"/>
        <v>18.45506254553252</v>
      </c>
      <c r="J31" s="29">
        <f t="shared" si="5"/>
        <v>1845.5062545532521</v>
      </c>
    </row>
    <row r="32" spans="1:10" x14ac:dyDescent="0.25">
      <c r="A32" s="29" t="s">
        <v>111</v>
      </c>
      <c r="B32" s="29">
        <v>1000</v>
      </c>
      <c r="E32" s="29">
        <f>B17</f>
        <v>30</v>
      </c>
      <c r="F32" s="29">
        <f t="shared" si="1"/>
        <v>30000</v>
      </c>
      <c r="G32" s="29">
        <f>B18</f>
        <v>35.474391706566408</v>
      </c>
      <c r="H32" s="29">
        <f t="shared" si="3"/>
        <v>35474.391706566406</v>
      </c>
      <c r="I32" s="29">
        <f>D18</f>
        <v>24.525608293433592</v>
      </c>
      <c r="J32" s="29">
        <f t="shared" si="5"/>
        <v>24525.608293433594</v>
      </c>
    </row>
    <row r="33" spans="1:10" x14ac:dyDescent="0.25">
      <c r="A33" s="29" t="s">
        <v>62</v>
      </c>
      <c r="F33" s="29">
        <f>SUM(F20:F32)</f>
        <v>29767.613042627745</v>
      </c>
      <c r="H33" s="29">
        <f>SUM(H20:H32)</f>
        <v>31277.943598296792</v>
      </c>
      <c r="J33" s="29">
        <f>SUM(J20:J32)</f>
        <v>28572.512718276048</v>
      </c>
    </row>
    <row r="34" spans="1:10" x14ac:dyDescent="0.25">
      <c r="A34" s="29" t="s">
        <v>112</v>
      </c>
      <c r="B34" s="29">
        <f>F33*J18*D17*F18^0.5</f>
        <v>5431.98579882798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1744-3625-4676-BD37-86EEC608B0D6}">
  <dimension ref="A1:U34"/>
  <sheetViews>
    <sheetView workbookViewId="0">
      <selection activeCell="Y22" sqref="Y22"/>
    </sheetView>
  </sheetViews>
  <sheetFormatPr defaultRowHeight="12.75" x14ac:dyDescent="0.2"/>
  <cols>
    <col min="1" max="1" width="6" style="20" customWidth="1"/>
    <col min="2" max="16384" width="9.140625" style="20"/>
  </cols>
  <sheetData>
    <row r="1" spans="1:21" ht="20.25" x14ac:dyDescent="0.3">
      <c r="A1" s="17" t="s">
        <v>43</v>
      </c>
      <c r="B1" s="18"/>
      <c r="C1" s="18"/>
      <c r="D1" s="18"/>
      <c r="E1" s="18"/>
      <c r="F1" s="18"/>
      <c r="G1" s="18"/>
      <c r="H1" s="19"/>
    </row>
    <row r="3" spans="1:21" x14ac:dyDescent="0.2">
      <c r="A3" s="21"/>
      <c r="B3" s="21">
        <v>0</v>
      </c>
      <c r="C3" s="21">
        <f t="shared" ref="C3:U3" si="0">B3+0.01</f>
        <v>0.01</v>
      </c>
      <c r="D3" s="21">
        <f t="shared" si="0"/>
        <v>0.02</v>
      </c>
      <c r="E3" s="21">
        <f t="shared" si="0"/>
        <v>0.03</v>
      </c>
      <c r="F3" s="21">
        <f t="shared" si="0"/>
        <v>0.04</v>
      </c>
      <c r="G3" s="21">
        <f t="shared" si="0"/>
        <v>0.05</v>
      </c>
      <c r="H3" s="21">
        <f t="shared" si="0"/>
        <v>6.0000000000000005E-2</v>
      </c>
      <c r="I3" s="21">
        <f t="shared" si="0"/>
        <v>7.0000000000000007E-2</v>
      </c>
      <c r="J3" s="21">
        <f t="shared" si="0"/>
        <v>0.08</v>
      </c>
      <c r="K3" s="21">
        <f t="shared" si="0"/>
        <v>0.09</v>
      </c>
      <c r="L3" s="21">
        <f t="shared" si="0"/>
        <v>9.9999999999999992E-2</v>
      </c>
      <c r="M3" s="21">
        <f t="shared" si="0"/>
        <v>0.10999999999999999</v>
      </c>
      <c r="N3" s="21">
        <f t="shared" si="0"/>
        <v>0.11999999999999998</v>
      </c>
      <c r="O3" s="21">
        <f t="shared" si="0"/>
        <v>0.12999999999999998</v>
      </c>
      <c r="P3" s="21">
        <f t="shared" si="0"/>
        <v>0.13999999999999999</v>
      </c>
      <c r="Q3" s="21">
        <f t="shared" si="0"/>
        <v>0.15</v>
      </c>
      <c r="R3" s="21">
        <f t="shared" si="0"/>
        <v>0.16</v>
      </c>
      <c r="S3" s="21">
        <f t="shared" si="0"/>
        <v>0.17</v>
      </c>
      <c r="T3" s="21">
        <f t="shared" si="0"/>
        <v>0.18000000000000002</v>
      </c>
      <c r="U3" s="21">
        <f t="shared" si="0"/>
        <v>0.19000000000000003</v>
      </c>
    </row>
    <row r="4" spans="1:21" x14ac:dyDescent="0.2">
      <c r="A4" s="21">
        <v>-3</v>
      </c>
      <c r="B4" s="20">
        <f t="shared" ref="B4:Q18" si="1">(NORMDIST(($A4-B$3),0,1,1))</f>
        <v>1.3498980316300933E-3</v>
      </c>
      <c r="C4" s="20">
        <f t="shared" si="1"/>
        <v>1.3062384487694675E-3</v>
      </c>
      <c r="D4" s="20">
        <f t="shared" si="1"/>
        <v>1.2638734276722969E-3</v>
      </c>
      <c r="E4" s="20">
        <f t="shared" si="1"/>
        <v>1.2227686935922593E-3</v>
      </c>
      <c r="F4" s="20">
        <f t="shared" si="1"/>
        <v>1.1828907431044044E-3</v>
      </c>
      <c r="G4" s="20">
        <f t="shared" si="1"/>
        <v>1.1442068310226975E-3</v>
      </c>
      <c r="H4" s="20">
        <f t="shared" si="1"/>
        <v>1.1066849574092469E-3</v>
      </c>
      <c r="I4" s="20">
        <f t="shared" si="1"/>
        <v>1.0702938546789222E-3</v>
      </c>
      <c r="J4" s="20">
        <f t="shared" si="1"/>
        <v>1.0350029748028415E-3</v>
      </c>
      <c r="K4" s="20">
        <f t="shared" si="1"/>
        <v>1.0007824766140115E-3</v>
      </c>
      <c r="L4" s="20">
        <f t="shared" si="1"/>
        <v>9.676032132183561E-4</v>
      </c>
      <c r="M4" s="20">
        <f t="shared" si="1"/>
        <v>9.3543671951410031E-4</v>
      </c>
      <c r="N4" s="20">
        <f t="shared" si="1"/>
        <v>9.0425519982233952E-4</v>
      </c>
      <c r="O4" s="20">
        <f t="shared" si="1"/>
        <v>8.7403151563156744E-4</v>
      </c>
      <c r="P4" s="20">
        <f t="shared" si="1"/>
        <v>8.4473917345862643E-4</v>
      </c>
      <c r="Q4" s="20">
        <f t="shared" si="1"/>
        <v>8.1635231282856167E-4</v>
      </c>
      <c r="R4" s="20">
        <f t="shared" ref="L4:AA18" si="2">(NORMDIST(($A4-R$3),0,1,1))</f>
        <v>7.8884569437557184E-4</v>
      </c>
      <c r="S4" s="20">
        <f t="shared" si="2"/>
        <v>7.6219468806723459E-4</v>
      </c>
      <c r="T4" s="20">
        <f t="shared" si="2"/>
        <v>7.3637526155392961E-4</v>
      </c>
      <c r="U4" s="20">
        <f t="shared" si="2"/>
        <v>7.1136396864536315E-4</v>
      </c>
    </row>
    <row r="5" spans="1:21" x14ac:dyDescent="0.2">
      <c r="A5" s="21">
        <f t="shared" ref="A5:A18" si="3">A4+0.2</f>
        <v>-2.8</v>
      </c>
      <c r="B5" s="20">
        <f t="shared" si="1"/>
        <v>2.5551303304279312E-3</v>
      </c>
      <c r="C5" s="20">
        <f t="shared" si="1"/>
        <v>2.4770749987858636E-3</v>
      </c>
      <c r="D5" s="20">
        <f t="shared" si="1"/>
        <v>2.4011824741892529E-3</v>
      </c>
      <c r="E5" s="20">
        <f t="shared" si="1"/>
        <v>2.3274002067315554E-3</v>
      </c>
      <c r="F5" s="20">
        <f t="shared" si="1"/>
        <v>2.2556766915423207E-3</v>
      </c>
      <c r="G5" s="20">
        <f t="shared" si="1"/>
        <v>2.1859614549132396E-3</v>
      </c>
      <c r="H5" s="20">
        <f t="shared" si="1"/>
        <v>2.1182050404046204E-3</v>
      </c>
      <c r="I5" s="20">
        <f t="shared" si="1"/>
        <v>2.0523589949397532E-3</v>
      </c>
      <c r="J5" s="20">
        <f t="shared" si="1"/>
        <v>1.9883758548943252E-3</v>
      </c>
      <c r="K5" s="20">
        <f t="shared" si="1"/>
        <v>1.9262091321878626E-3</v>
      </c>
      <c r="L5" s="20">
        <f t="shared" si="2"/>
        <v>1.8658133003840378E-3</v>
      </c>
      <c r="M5" s="20">
        <f t="shared" si="2"/>
        <v>1.807143780806431E-3</v>
      </c>
      <c r="N5" s="20">
        <f t="shared" si="2"/>
        <v>1.7501569286760988E-3</v>
      </c>
      <c r="O5" s="20">
        <f t="shared" si="2"/>
        <v>1.6948100192772627E-3</v>
      </c>
      <c r="P5" s="20">
        <f t="shared" si="2"/>
        <v>1.6410612341569962E-3</v>
      </c>
      <c r="Q5" s="20">
        <f t="shared" si="2"/>
        <v>1.5888696473648693E-3</v>
      </c>
      <c r="R5" s="20">
        <f t="shared" si="2"/>
        <v>1.538195211738057E-3</v>
      </c>
      <c r="S5" s="20">
        <f t="shared" si="2"/>
        <v>1.4889987452374655E-3</v>
      </c>
      <c r="T5" s="20">
        <f t="shared" si="2"/>
        <v>1.4412419173400134E-3</v>
      </c>
      <c r="U5" s="20">
        <f t="shared" si="2"/>
        <v>1.3948872354922507E-3</v>
      </c>
    </row>
    <row r="6" spans="1:21" x14ac:dyDescent="0.2">
      <c r="A6" s="21">
        <f t="shared" si="3"/>
        <v>-2.5999999999999996</v>
      </c>
      <c r="B6" s="20">
        <f t="shared" si="1"/>
        <v>4.6611880237187493E-3</v>
      </c>
      <c r="C6" s="20">
        <f t="shared" si="1"/>
        <v>4.5271111329673276E-3</v>
      </c>
      <c r="D6" s="20">
        <f t="shared" si="1"/>
        <v>4.3964883481213135E-3</v>
      </c>
      <c r="E6" s="20">
        <f t="shared" si="1"/>
        <v>4.269243409089356E-3</v>
      </c>
      <c r="F6" s="20">
        <f t="shared" si="1"/>
        <v>4.1453013610360436E-3</v>
      </c>
      <c r="G6" s="20">
        <f t="shared" si="1"/>
        <v>4.0245885427583087E-3</v>
      </c>
      <c r="H6" s="20">
        <f t="shared" si="1"/>
        <v>3.9070325748527812E-3</v>
      </c>
      <c r="I6" s="20">
        <f t="shared" si="1"/>
        <v>3.792562347685493E-3</v>
      </c>
      <c r="J6" s="20">
        <f t="shared" si="1"/>
        <v>3.6811080091749822E-3</v>
      </c>
      <c r="K6" s="20">
        <f t="shared" si="1"/>
        <v>3.5726009523997446E-3</v>
      </c>
      <c r="L6" s="20">
        <f t="shared" si="2"/>
        <v>3.4669738030406677E-3</v>
      </c>
      <c r="M6" s="20">
        <f t="shared" si="2"/>
        <v>3.3641604066691954E-3</v>
      </c>
      <c r="N6" s="20">
        <f t="shared" si="2"/>
        <v>3.2640958158913144E-3</v>
      </c>
      <c r="O6" s="20">
        <f t="shared" si="2"/>
        <v>3.166716277357796E-3</v>
      </c>
      <c r="P6" s="20">
        <f t="shared" si="2"/>
        <v>3.0719592186504927E-3</v>
      </c>
      <c r="Q6" s="20">
        <f t="shared" si="2"/>
        <v>2.9797632350545586E-3</v>
      </c>
      <c r="R6" s="20">
        <f t="shared" si="2"/>
        <v>2.890068076226146E-3</v>
      </c>
      <c r="S6" s="20">
        <f t="shared" si="2"/>
        <v>2.8028146327650299E-3</v>
      </c>
      <c r="T6" s="20">
        <f t="shared" si="2"/>
        <v>2.7179449227012573E-3</v>
      </c>
      <c r="U6" s="20">
        <f t="shared" si="2"/>
        <v>2.6354020779049544E-3</v>
      </c>
    </row>
    <row r="7" spans="1:21" x14ac:dyDescent="0.2">
      <c r="A7" s="21">
        <f t="shared" si="3"/>
        <v>-2.3999999999999995</v>
      </c>
      <c r="B7" s="20">
        <f t="shared" si="1"/>
        <v>8.1975359245961381E-3</v>
      </c>
      <c r="C7" s="20">
        <f t="shared" si="1"/>
        <v>7.9762602607337425E-3</v>
      </c>
      <c r="D7" s="20">
        <f t="shared" si="1"/>
        <v>7.7602535505536512E-3</v>
      </c>
      <c r="E7" s="20">
        <f t="shared" si="1"/>
        <v>7.5494114163092169E-3</v>
      </c>
      <c r="F7" s="20">
        <f t="shared" si="1"/>
        <v>7.3436309553483571E-3</v>
      </c>
      <c r="G7" s="20">
        <f t="shared" si="1"/>
        <v>7.1428107352714282E-3</v>
      </c>
      <c r="H7" s="20">
        <f t="shared" si="1"/>
        <v>6.9468507886243222E-3</v>
      </c>
      <c r="I7" s="20">
        <f t="shared" si="1"/>
        <v>6.7556526071406624E-3</v>
      </c>
      <c r="J7" s="20">
        <f t="shared" si="1"/>
        <v>6.5691191355467691E-3</v>
      </c>
      <c r="K7" s="20">
        <f t="shared" si="1"/>
        <v>6.387154764943186E-3</v>
      </c>
      <c r="L7" s="20">
        <f t="shared" si="2"/>
        <v>6.2096653257761383E-3</v>
      </c>
      <c r="M7" s="20">
        <f t="shared" si="2"/>
        <v>6.0365580804126661E-3</v>
      </c>
      <c r="N7" s="20">
        <f t="shared" si="2"/>
        <v>5.8677417153325641E-3</v>
      </c>
      <c r="O7" s="20">
        <f t="shared" si="2"/>
        <v>5.7031263329507011E-3</v>
      </c>
      <c r="P7" s="20">
        <f t="shared" si="2"/>
        <v>5.5426234430826105E-3</v>
      </c>
      <c r="Q7" s="20">
        <f t="shared" si="2"/>
        <v>5.3861459540666921E-3</v>
      </c>
      <c r="R7" s="20">
        <f t="shared" si="2"/>
        <v>5.2336081635557929E-3</v>
      </c>
      <c r="S7" s="20">
        <f t="shared" si="2"/>
        <v>5.0849257489910468E-3</v>
      </c>
      <c r="T7" s="20">
        <f t="shared" si="2"/>
        <v>4.940015757770649E-3</v>
      </c>
      <c r="U7" s="20">
        <f t="shared" si="2"/>
        <v>4.798796597126188E-3</v>
      </c>
    </row>
    <row r="8" spans="1:21" x14ac:dyDescent="0.2">
      <c r="A8" s="21">
        <f t="shared" si="3"/>
        <v>-2.1999999999999993</v>
      </c>
      <c r="B8" s="20">
        <f t="shared" si="1"/>
        <v>1.3903447513498632E-2</v>
      </c>
      <c r="C8" s="20">
        <f t="shared" si="1"/>
        <v>1.3552581146420006E-2</v>
      </c>
      <c r="D8" s="20">
        <f t="shared" si="1"/>
        <v>1.3209383807256295E-2</v>
      </c>
      <c r="E8" s="20">
        <f t="shared" si="1"/>
        <v>1.2873721438602043E-2</v>
      </c>
      <c r="F8" s="20">
        <f t="shared" si="1"/>
        <v>1.2545461435946583E-2</v>
      </c>
      <c r="G8" s="20">
        <f t="shared" si="1"/>
        <v>1.2224472655044722E-2</v>
      </c>
      <c r="H8" s="20">
        <f t="shared" si="1"/>
        <v>1.1910625418547082E-2</v>
      </c>
      <c r="I8" s="20">
        <f t="shared" si="1"/>
        <v>1.1603791521903556E-2</v>
      </c>
      <c r="J8" s="20">
        <f t="shared" si="1"/>
        <v>1.130384423855281E-2</v>
      </c>
      <c r="K8" s="20">
        <f t="shared" si="1"/>
        <v>1.1010658324411416E-2</v>
      </c>
      <c r="L8" s="20">
        <f t="shared" si="2"/>
        <v>1.0724110021675814E-2</v>
      </c>
      <c r="M8" s="20">
        <f t="shared" si="2"/>
        <v>1.0444077061951109E-2</v>
      </c>
      <c r="N8" s="20">
        <f t="shared" si="2"/>
        <v>1.0170438668719691E-2</v>
      </c>
      <c r="O8" s="20">
        <f t="shared" si="2"/>
        <v>9.9030755591642747E-3</v>
      </c>
      <c r="P8" s="20">
        <f t="shared" si="2"/>
        <v>9.6418699453583463E-3</v>
      </c>
      <c r="Q8" s="20">
        <f t="shared" si="2"/>
        <v>9.3867055348385905E-3</v>
      </c>
      <c r="R8" s="20">
        <f t="shared" si="2"/>
        <v>9.1374675305726828E-3</v>
      </c>
      <c r="S8" s="20">
        <f t="shared" si="2"/>
        <v>8.8940426303367893E-3</v>
      </c>
      <c r="T8" s="20">
        <f t="shared" si="2"/>
        <v>8.6563190255165585E-3</v>
      </c>
      <c r="U8" s="20">
        <f t="shared" si="2"/>
        <v>8.4241863993457077E-3</v>
      </c>
    </row>
    <row r="9" spans="1:21" x14ac:dyDescent="0.2">
      <c r="A9" s="21">
        <f t="shared" si="3"/>
        <v>-1.9999999999999993</v>
      </c>
      <c r="B9" s="20">
        <f t="shared" si="1"/>
        <v>2.2750131948179233E-2</v>
      </c>
      <c r="C9" s="20">
        <f t="shared" si="1"/>
        <v>2.2215594429431506E-2</v>
      </c>
      <c r="D9" s="20">
        <f t="shared" si="1"/>
        <v>2.1691693767646823E-2</v>
      </c>
      <c r="E9" s="20">
        <f t="shared" si="1"/>
        <v>2.117826964267228E-2</v>
      </c>
      <c r="F9" s="20">
        <f t="shared" si="1"/>
        <v>2.0675162866070088E-2</v>
      </c>
      <c r="G9" s="20">
        <f t="shared" si="1"/>
        <v>2.0182215405704428E-2</v>
      </c>
      <c r="H9" s="20">
        <f t="shared" si="1"/>
        <v>1.9699270409376923E-2</v>
      </c>
      <c r="I9" s="20">
        <f t="shared" si="1"/>
        <v>1.9226172227517314E-2</v>
      </c>
      <c r="J9" s="20">
        <f t="shared" si="1"/>
        <v>1.8762766434937791E-2</v>
      </c>
      <c r="K9" s="20">
        <f t="shared" si="1"/>
        <v>1.8308899851658983E-2</v>
      </c>
      <c r="L9" s="20">
        <f t="shared" si="2"/>
        <v>1.786442056281658E-2</v>
      </c>
      <c r="M9" s="20">
        <f t="shared" si="2"/>
        <v>1.7429177937657098E-2</v>
      </c>
      <c r="N9" s="20">
        <f t="shared" si="2"/>
        <v>1.7003022647632832E-2</v>
      </c>
      <c r="O9" s="20">
        <f t="shared" si="2"/>
        <v>1.6585806683605039E-2</v>
      </c>
      <c r="P9" s="20">
        <f t="shared" si="2"/>
        <v>1.6177383372166128E-2</v>
      </c>
      <c r="Q9" s="20">
        <f t="shared" si="2"/>
        <v>1.5777607391090531E-2</v>
      </c>
      <c r="R9" s="20">
        <f t="shared" si="2"/>
        <v>1.538633478392548E-2</v>
      </c>
      <c r="S9" s="20">
        <f t="shared" si="2"/>
        <v>1.5003422973732219E-2</v>
      </c>
      <c r="T9" s="20">
        <f t="shared" si="2"/>
        <v>1.4628730775989288E-2</v>
      </c>
      <c r="U9" s="20">
        <f t="shared" si="2"/>
        <v>1.4262118410668888E-2</v>
      </c>
    </row>
    <row r="10" spans="1:21" x14ac:dyDescent="0.2">
      <c r="A10" s="21">
        <f t="shared" si="3"/>
        <v>-1.7999999999999994</v>
      </c>
      <c r="B10" s="20">
        <f t="shared" si="1"/>
        <v>3.5930319112925838E-2</v>
      </c>
      <c r="C10" s="20">
        <f t="shared" si="1"/>
        <v>3.5147893584038831E-2</v>
      </c>
      <c r="D10" s="20">
        <f t="shared" si="1"/>
        <v>3.4379502445890026E-2</v>
      </c>
      <c r="E10" s="20">
        <f t="shared" si="1"/>
        <v>3.3624969419628378E-2</v>
      </c>
      <c r="F10" s="20">
        <f t="shared" si="1"/>
        <v>3.2884118659163936E-2</v>
      </c>
      <c r="G10" s="20">
        <f t="shared" si="1"/>
        <v>3.2156774795613748E-2</v>
      </c>
      <c r="H10" s="20">
        <f t="shared" si="1"/>
        <v>3.1442762980752742E-2</v>
      </c>
      <c r="I10" s="20">
        <f t="shared" si="1"/>
        <v>3.0741908929465992E-2</v>
      </c>
      <c r="J10" s="20">
        <f t="shared" si="1"/>
        <v>3.0054038961199816E-2</v>
      </c>
      <c r="K10" s="20">
        <f t="shared" si="1"/>
        <v>2.9378980040409453E-2</v>
      </c>
      <c r="L10" s="20">
        <f t="shared" si="2"/>
        <v>2.8716559816001824E-2</v>
      </c>
      <c r="M10" s="20">
        <f t="shared" si="2"/>
        <v>2.8066606659772547E-2</v>
      </c>
      <c r="N10" s="20">
        <f t="shared" si="2"/>
        <v>2.7428949703836861E-2</v>
      </c>
      <c r="O10" s="20">
        <f t="shared" si="2"/>
        <v>2.6803418877054994E-2</v>
      </c>
      <c r="P10" s="20">
        <f t="shared" si="2"/>
        <v>2.6189844940452723E-2</v>
      </c>
      <c r="Q10" s="20">
        <f t="shared" si="2"/>
        <v>2.558805952163867E-2</v>
      </c>
      <c r="R10" s="20">
        <f t="shared" si="2"/>
        <v>2.499789514822047E-2</v>
      </c>
      <c r="S10" s="20">
        <f t="shared" si="2"/>
        <v>2.4419185280222581E-2</v>
      </c>
      <c r="T10" s="20">
        <f t="shared" si="2"/>
        <v>2.3851764341508548E-2</v>
      </c>
      <c r="U10" s="20">
        <f t="shared" si="2"/>
        <v>2.3295467750211848E-2</v>
      </c>
    </row>
    <row r="11" spans="1:21" x14ac:dyDescent="0.2">
      <c r="A11" s="21">
        <f t="shared" si="3"/>
        <v>-1.5999999999999994</v>
      </c>
      <c r="B11" s="20">
        <f t="shared" si="1"/>
        <v>5.4799291699558036E-2</v>
      </c>
      <c r="C11" s="20">
        <f t="shared" si="1"/>
        <v>5.3698928148119787E-2</v>
      </c>
      <c r="D11" s="20">
        <f t="shared" si="1"/>
        <v>5.2616138454252115E-2</v>
      </c>
      <c r="E11" s="20">
        <f t="shared" si="1"/>
        <v>5.1550748490089421E-2</v>
      </c>
      <c r="F11" s="20">
        <f t="shared" si="1"/>
        <v>5.050258347410376E-2</v>
      </c>
      <c r="G11" s="20">
        <f t="shared" si="1"/>
        <v>4.9471468033648151E-2</v>
      </c>
      <c r="H11" s="20">
        <f t="shared" si="1"/>
        <v>4.8457226266722858E-2</v>
      </c>
      <c r="I11" s="20">
        <f t="shared" si="1"/>
        <v>4.7459681802947358E-2</v>
      </c>
      <c r="J11" s="20">
        <f t="shared" si="1"/>
        <v>4.6478657863720081E-2</v>
      </c>
      <c r="K11" s="20">
        <f t="shared" si="1"/>
        <v>4.5513977321549826E-2</v>
      </c>
      <c r="L11" s="20">
        <f t="shared" si="2"/>
        <v>4.456546275854309E-2</v>
      </c>
      <c r="M11" s="20">
        <f t="shared" si="2"/>
        <v>4.3632936524031947E-2</v>
      </c>
      <c r="N11" s="20">
        <f t="shared" si="2"/>
        <v>4.271622079132896E-2</v>
      </c>
      <c r="O11" s="20">
        <f t="shared" si="2"/>
        <v>4.1815137613595017E-2</v>
      </c>
      <c r="P11" s="20">
        <f t="shared" si="2"/>
        <v>4.0929508978807427E-2</v>
      </c>
      <c r="Q11" s="20">
        <f t="shared" si="2"/>
        <v>4.0059156863817148E-2</v>
      </c>
      <c r="R11" s="20">
        <f t="shared" si="2"/>
        <v>3.920390328748271E-2</v>
      </c>
      <c r="S11" s="20">
        <f t="shared" si="2"/>
        <v>3.8363570362871281E-2</v>
      </c>
      <c r="T11" s="20">
        <f t="shared" si="2"/>
        <v>3.7537980348516825E-2</v>
      </c>
      <c r="U11" s="20">
        <f t="shared" si="2"/>
        <v>3.6726955698726346E-2</v>
      </c>
    </row>
    <row r="12" spans="1:21" x14ac:dyDescent="0.2">
      <c r="A12" s="21">
        <f t="shared" si="3"/>
        <v>-1.3999999999999995</v>
      </c>
      <c r="B12" s="20">
        <f t="shared" si="1"/>
        <v>8.0756659233771108E-2</v>
      </c>
      <c r="C12" s="20">
        <f t="shared" si="1"/>
        <v>7.9269841453392442E-2</v>
      </c>
      <c r="D12" s="20">
        <f t="shared" si="1"/>
        <v>7.7803840526546444E-2</v>
      </c>
      <c r="E12" s="20">
        <f t="shared" si="1"/>
        <v>7.6358509536739158E-2</v>
      </c>
      <c r="F12" s="20">
        <f t="shared" si="1"/>
        <v>7.4933699534327103E-2</v>
      </c>
      <c r="G12" s="20">
        <f t="shared" si="1"/>
        <v>7.3529259609648401E-2</v>
      </c>
      <c r="H12" s="20">
        <f t="shared" si="1"/>
        <v>7.2145036965893805E-2</v>
      </c>
      <c r="I12" s="20">
        <f t="shared" si="1"/>
        <v>7.0780876991685546E-2</v>
      </c>
      <c r="J12" s="20">
        <f t="shared" si="1"/>
        <v>6.9436623333331754E-2</v>
      </c>
      <c r="K12" s="20">
        <f t="shared" si="1"/>
        <v>6.8112117966725519E-2</v>
      </c>
      <c r="L12" s="20">
        <f t="shared" si="2"/>
        <v>6.6807201268858127E-2</v>
      </c>
      <c r="M12" s="20">
        <f t="shared" si="2"/>
        <v>6.5521712088916537E-2</v>
      </c>
      <c r="N12" s="20">
        <f t="shared" si="2"/>
        <v>6.4255487818935919E-2</v>
      </c>
      <c r="O12" s="20">
        <f t="shared" si="2"/>
        <v>6.3008364463978492E-2</v>
      </c>
      <c r="P12" s="20">
        <f t="shared" si="2"/>
        <v>6.1780176711811963E-2</v>
      </c>
      <c r="Q12" s="20">
        <f t="shared" si="2"/>
        <v>6.0570758002059071E-2</v>
      </c>
      <c r="R12" s="20">
        <f t="shared" si="2"/>
        <v>5.9379940594793096E-2</v>
      </c>
      <c r="S12" s="20">
        <f t="shared" si="2"/>
        <v>5.8207555638553066E-2</v>
      </c>
      <c r="T12" s="20">
        <f t="shared" si="2"/>
        <v>5.7053433237754268E-2</v>
      </c>
      <c r="U12" s="20">
        <f t="shared" si="2"/>
        <v>5.5917402519469479E-2</v>
      </c>
    </row>
    <row r="13" spans="1:21" x14ac:dyDescent="0.2">
      <c r="A13" s="21">
        <f t="shared" si="3"/>
        <v>-1.1999999999999995</v>
      </c>
      <c r="B13" s="20">
        <f t="shared" si="1"/>
        <v>0.11506967022170837</v>
      </c>
      <c r="C13" s="20">
        <f t="shared" si="1"/>
        <v>0.11313944644397737</v>
      </c>
      <c r="D13" s="20">
        <f t="shared" si="1"/>
        <v>0.11123243744783465</v>
      </c>
      <c r="E13" s="20">
        <f t="shared" si="1"/>
        <v>0.10934855242569198</v>
      </c>
      <c r="F13" s="20">
        <f t="shared" si="1"/>
        <v>0.10748769707458698</v>
      </c>
      <c r="G13" s="20">
        <f t="shared" si="1"/>
        <v>0.10564977366685532</v>
      </c>
      <c r="H13" s="20">
        <f t="shared" si="1"/>
        <v>0.10383468112130045</v>
      </c>
      <c r="I13" s="20">
        <f t="shared" si="1"/>
        <v>0.1020423150748192</v>
      </c>
      <c r="J13" s="20">
        <f t="shared" si="1"/>
        <v>0.10027256795444214</v>
      </c>
      <c r="K13" s="20">
        <f t="shared" si="1"/>
        <v>9.8525329049747895E-2</v>
      </c>
      <c r="L13" s="20">
        <f t="shared" si="2"/>
        <v>9.6800484585610413E-2</v>
      </c>
      <c r="M13" s="20">
        <f t="shared" si="2"/>
        <v>9.5097917795239087E-2</v>
      </c>
      <c r="N13" s="20">
        <f t="shared" si="2"/>
        <v>9.3417508993471871E-2</v>
      </c>
      <c r="O13" s="20">
        <f t="shared" si="2"/>
        <v>9.1759135650280904E-2</v>
      </c>
      <c r="P13" s="20">
        <f t="shared" si="2"/>
        <v>9.0122672464452561E-2</v>
      </c>
      <c r="Q13" s="20">
        <f t="shared" si="2"/>
        <v>8.8507991437402081E-2</v>
      </c>
      <c r="R13" s="20">
        <f t="shared" si="2"/>
        <v>8.691496194708509E-2</v>
      </c>
      <c r="S13" s="20">
        <f t="shared" si="2"/>
        <v>8.5343450821967037E-2</v>
      </c>
      <c r="T13" s="20">
        <f t="shared" si="2"/>
        <v>8.3793322415014332E-2</v>
      </c>
      <c r="U13" s="20">
        <f t="shared" si="2"/>
        <v>8.2264438677669013E-2</v>
      </c>
    </row>
    <row r="14" spans="1:21" x14ac:dyDescent="0.2">
      <c r="A14" s="21">
        <f t="shared" si="3"/>
        <v>-0.99999999999999956</v>
      </c>
      <c r="B14" s="20">
        <f t="shared" si="1"/>
        <v>0.1586552539314571</v>
      </c>
      <c r="C14" s="20">
        <f t="shared" si="1"/>
        <v>0.15624764502125466</v>
      </c>
      <c r="D14" s="20">
        <f t="shared" si="1"/>
        <v>0.15386423037273497</v>
      </c>
      <c r="E14" s="20">
        <f t="shared" si="1"/>
        <v>0.15150500278834372</v>
      </c>
      <c r="F14" s="20">
        <f t="shared" si="1"/>
        <v>0.14916995033098149</v>
      </c>
      <c r="G14" s="20">
        <f t="shared" si="1"/>
        <v>0.14685905637589602</v>
      </c>
      <c r="H14" s="20">
        <f t="shared" si="1"/>
        <v>0.14457229966390969</v>
      </c>
      <c r="I14" s="20">
        <f t="shared" si="1"/>
        <v>0.14230965435593926</v>
      </c>
      <c r="J14" s="20">
        <f t="shared" si="1"/>
        <v>0.14007109008876914</v>
      </c>
      <c r="K14" s="20">
        <f t="shared" si="1"/>
        <v>0.13785657203203558</v>
      </c>
      <c r="L14" s="20">
        <f t="shared" si="2"/>
        <v>0.13566606094638273</v>
      </c>
      <c r="M14" s="20">
        <f t="shared" si="2"/>
        <v>0.13349951324274731</v>
      </c>
      <c r="N14" s="20">
        <f t="shared" si="2"/>
        <v>0.13135688104273086</v>
      </c>
      <c r="O14" s="20">
        <f t="shared" si="2"/>
        <v>0.12923811224001791</v>
      </c>
      <c r="P14" s="20">
        <f t="shared" si="2"/>
        <v>0.12714315056279832</v>
      </c>
      <c r="Q14" s="20">
        <f t="shared" si="2"/>
        <v>0.1250719356371503</v>
      </c>
      <c r="R14" s="20">
        <f t="shared" si="2"/>
        <v>0.12302440305134349</v>
      </c>
      <c r="S14" s="20">
        <f t="shared" si="2"/>
        <v>0.12100048442101831</v>
      </c>
      <c r="T14" s="20">
        <f t="shared" si="2"/>
        <v>0.11900010745520077</v>
      </c>
      <c r="U14" s="20">
        <f t="shared" si="2"/>
        <v>0.11702319602310882</v>
      </c>
    </row>
    <row r="15" spans="1:21" x14ac:dyDescent="0.2">
      <c r="A15" s="21">
        <f t="shared" si="3"/>
        <v>-0.7999999999999996</v>
      </c>
      <c r="B15" s="20">
        <f t="shared" si="1"/>
        <v>0.21185539858339675</v>
      </c>
      <c r="C15" s="20">
        <f t="shared" si="1"/>
        <v>0.20897008787160165</v>
      </c>
      <c r="D15" s="20">
        <f t="shared" si="1"/>
        <v>0.20610805358581322</v>
      </c>
      <c r="E15" s="20">
        <f t="shared" si="1"/>
        <v>0.20326939182806847</v>
      </c>
      <c r="F15" s="20">
        <f t="shared" si="1"/>
        <v>0.20045419326044975</v>
      </c>
      <c r="G15" s="20">
        <f t="shared" si="1"/>
        <v>0.19766254312269244</v>
      </c>
      <c r="H15" s="20">
        <f t="shared" si="1"/>
        <v>0.19489452125180839</v>
      </c>
      <c r="I15" s="20">
        <f t="shared" si="1"/>
        <v>0.19215020210369627</v>
      </c>
      <c r="J15" s="20">
        <f t="shared" si="1"/>
        <v>0.18942965477671228</v>
      </c>
      <c r="K15" s="20">
        <f t="shared" si="1"/>
        <v>0.18673294303717278</v>
      </c>
      <c r="L15" s="20">
        <f t="shared" si="2"/>
        <v>0.18406012534675958</v>
      </c>
      <c r="M15" s="20">
        <f t="shared" si="2"/>
        <v>0.18141125489179732</v>
      </c>
      <c r="N15" s="20">
        <f t="shared" si="2"/>
        <v>0.17878637961437177</v>
      </c>
      <c r="O15" s="20">
        <f t="shared" si="2"/>
        <v>0.17618554224525806</v>
      </c>
      <c r="P15" s="20">
        <f t="shared" si="2"/>
        <v>0.17360878033862465</v>
      </c>
      <c r="Q15" s="20">
        <f t="shared" si="2"/>
        <v>0.17105612630848188</v>
      </c>
      <c r="R15" s="20">
        <f t="shared" si="2"/>
        <v>0.1685276074668379</v>
      </c>
      <c r="S15" s="20">
        <f t="shared" si="2"/>
        <v>0.16602324606352969</v>
      </c>
      <c r="T15" s="20">
        <f t="shared" si="2"/>
        <v>0.16354305932769242</v>
      </c>
      <c r="U15" s="20">
        <f t="shared" si="2"/>
        <v>0.16108705951083097</v>
      </c>
    </row>
    <row r="16" spans="1:21" x14ac:dyDescent="0.2">
      <c r="A16" s="21">
        <f t="shared" si="3"/>
        <v>-0.59999999999999964</v>
      </c>
      <c r="B16" s="20">
        <f t="shared" si="1"/>
        <v>0.27425311775007366</v>
      </c>
      <c r="C16" s="20">
        <f t="shared" si="1"/>
        <v>0.27093090378300577</v>
      </c>
      <c r="D16" s="20">
        <f t="shared" si="1"/>
        <v>0.26762889346898311</v>
      </c>
      <c r="E16" s="20">
        <f t="shared" si="1"/>
        <v>0.26434729211567765</v>
      </c>
      <c r="F16" s="20">
        <f t="shared" si="1"/>
        <v>0.26108629969286168</v>
      </c>
      <c r="G16" s="20">
        <f t="shared" si="1"/>
        <v>0.25784611080586473</v>
      </c>
      <c r="H16" s="20">
        <f t="shared" si="1"/>
        <v>0.25462691467133619</v>
      </c>
      <c r="I16" s="20">
        <f t="shared" si="1"/>
        <v>0.25142889509531019</v>
      </c>
      <c r="J16" s="20">
        <f t="shared" si="1"/>
        <v>0.24825223045357064</v>
      </c>
      <c r="K16" s="20">
        <f t="shared" si="1"/>
        <v>0.24509709367430949</v>
      </c>
      <c r="L16" s="20">
        <f t="shared" si="2"/>
        <v>0.24196365222307314</v>
      </c>
      <c r="M16" s="20">
        <f t="shared" si="2"/>
        <v>0.23885206808998682</v>
      </c>
      <c r="N16" s="20">
        <f t="shared" si="2"/>
        <v>0.23576249777925126</v>
      </c>
      <c r="O16" s="20">
        <f t="shared" si="2"/>
        <v>0.23269509230089752</v>
      </c>
      <c r="P16" s="20">
        <f t="shared" si="2"/>
        <v>0.22964999716479065</v>
      </c>
      <c r="Q16" s="20">
        <f t="shared" si="2"/>
        <v>0.22662735237686826</v>
      </c>
      <c r="R16" s="20">
        <f t="shared" si="2"/>
        <v>0.22362729243759952</v>
      </c>
      <c r="S16" s="20">
        <f t="shared" si="2"/>
        <v>0.2206499463426497</v>
      </c>
      <c r="T16" s="20">
        <f t="shared" si="2"/>
        <v>0.21769543758573323</v>
      </c>
      <c r="U16" s="20">
        <f t="shared" si="2"/>
        <v>0.2147638841636372</v>
      </c>
    </row>
    <row r="17" spans="1:21" x14ac:dyDescent="0.2">
      <c r="A17" s="21">
        <f t="shared" si="3"/>
        <v>-0.39999999999999963</v>
      </c>
      <c r="B17" s="20">
        <f t="shared" si="1"/>
        <v>0.34457825838967593</v>
      </c>
      <c r="C17" s="20">
        <f t="shared" si="1"/>
        <v>0.3409029737723227</v>
      </c>
      <c r="D17" s="20">
        <f t="shared" si="1"/>
        <v>0.33724272684824957</v>
      </c>
      <c r="E17" s="20">
        <f t="shared" si="1"/>
        <v>0.33359782059545773</v>
      </c>
      <c r="F17" s="20">
        <f t="shared" si="1"/>
        <v>0.3299685536605938</v>
      </c>
      <c r="G17" s="20">
        <f t="shared" si="1"/>
        <v>0.32635522028792013</v>
      </c>
      <c r="H17" s="20">
        <f t="shared" si="1"/>
        <v>0.32275811025034784</v>
      </c>
      <c r="I17" s="20">
        <f t="shared" si="1"/>
        <v>0.31917750878255591</v>
      </c>
      <c r="J17" s="20">
        <f t="shared" si="1"/>
        <v>0.31561369651622273</v>
      </c>
      <c r="K17" s="20">
        <f t="shared" si="1"/>
        <v>0.31206694941739066</v>
      </c>
      <c r="L17" s="20">
        <f t="shared" si="2"/>
        <v>0.30853753872598699</v>
      </c>
      <c r="M17" s="20">
        <f t="shared" si="2"/>
        <v>0.30502573089751955</v>
      </c>
      <c r="N17" s="20">
        <f t="shared" si="2"/>
        <v>0.3015317875469663</v>
      </c>
      <c r="O17" s="20">
        <f t="shared" si="2"/>
        <v>0.29805596539487655</v>
      </c>
      <c r="P17" s="20">
        <f t="shared" si="2"/>
        <v>0.2945985162156981</v>
      </c>
      <c r="Q17" s="20">
        <f t="shared" si="2"/>
        <v>0.29115968678834647</v>
      </c>
      <c r="R17" s="20">
        <f t="shared" si="2"/>
        <v>0.2877397188490271</v>
      </c>
      <c r="S17" s="20">
        <f t="shared" si="2"/>
        <v>0.28433884904632423</v>
      </c>
      <c r="T17" s="20">
        <f t="shared" si="2"/>
        <v>0.28095730889856441</v>
      </c>
      <c r="U17" s="20">
        <f t="shared" si="2"/>
        <v>0.27759532475346493</v>
      </c>
    </row>
    <row r="18" spans="1:21" x14ac:dyDescent="0.2">
      <c r="A18" s="21">
        <f t="shared" si="3"/>
        <v>-0.19999999999999962</v>
      </c>
      <c r="B18" s="20">
        <f t="shared" si="1"/>
        <v>0.42074029056089712</v>
      </c>
      <c r="C18" s="20">
        <f t="shared" si="1"/>
        <v>0.41683383651755779</v>
      </c>
      <c r="D18" s="20">
        <f t="shared" si="1"/>
        <v>0.41293557735178554</v>
      </c>
      <c r="E18" s="20">
        <f t="shared" si="1"/>
        <v>0.40904588485799426</v>
      </c>
      <c r="F18" s="20">
        <f t="shared" si="1"/>
        <v>0.4051651283022043</v>
      </c>
      <c r="G18" s="20">
        <f t="shared" si="1"/>
        <v>0.40129367431707641</v>
      </c>
      <c r="H18" s="20">
        <f t="shared" si="1"/>
        <v>0.39743188679823965</v>
      </c>
      <c r="I18" s="20">
        <f t="shared" si="1"/>
        <v>0.39358012680196064</v>
      </c>
      <c r="J18" s="20">
        <f t="shared" si="1"/>
        <v>0.38973875244420292</v>
      </c>
      <c r="K18" s="20">
        <f t="shared" si="1"/>
        <v>0.3859081188011228</v>
      </c>
      <c r="L18" s="20">
        <f t="shared" si="2"/>
        <v>0.38208857781104749</v>
      </c>
      <c r="M18" s="20">
        <f t="shared" si="2"/>
        <v>0.37828047817798083</v>
      </c>
      <c r="N18" s="20">
        <f t="shared" si="2"/>
        <v>0.3744841652766801</v>
      </c>
      <c r="O18" s="20">
        <f t="shared" si="2"/>
        <v>0.37069998105934654</v>
      </c>
      <c r="P18" s="20">
        <f t="shared" si="2"/>
        <v>0.36692826396397205</v>
      </c>
      <c r="Q18" s="20">
        <f t="shared" si="2"/>
        <v>0.36316934882438101</v>
      </c>
      <c r="R18" s="20">
        <f t="shared" si="2"/>
        <v>0.35942356678200893</v>
      </c>
      <c r="S18" s="20">
        <f t="shared" si="2"/>
        <v>0.35569124519945339</v>
      </c>
      <c r="T18" s="20">
        <f t="shared" si="2"/>
        <v>0.35197270757583732</v>
      </c>
      <c r="U18" s="20">
        <f t="shared" si="2"/>
        <v>0.34826827346401767</v>
      </c>
    </row>
    <row r="19" spans="1:21" x14ac:dyDescent="0.2">
      <c r="A19" s="21">
        <v>0</v>
      </c>
      <c r="B19" s="20">
        <f t="shared" ref="B19:Q34" si="4">(NORMDIST(($A19+B$3),0,1,1))</f>
        <v>0.5</v>
      </c>
      <c r="C19" s="20">
        <f t="shared" si="4"/>
        <v>0.5039893563146316</v>
      </c>
      <c r="D19" s="20">
        <f t="shared" si="4"/>
        <v>0.50797831371690205</v>
      </c>
      <c r="E19" s="20">
        <f t="shared" si="4"/>
        <v>0.51196647341411272</v>
      </c>
      <c r="F19" s="20">
        <f t="shared" si="4"/>
        <v>0.51595343685283068</v>
      </c>
      <c r="G19" s="20">
        <f t="shared" si="4"/>
        <v>0.51993880583837249</v>
      </c>
      <c r="H19" s="20">
        <f t="shared" si="4"/>
        <v>0.52392218265410684</v>
      </c>
      <c r="I19" s="20">
        <f t="shared" si="4"/>
        <v>0.52790317018052113</v>
      </c>
      <c r="J19" s="20">
        <f t="shared" si="4"/>
        <v>0.53188137201398744</v>
      </c>
      <c r="K19" s="20">
        <f t="shared" si="4"/>
        <v>0.53585639258517204</v>
      </c>
      <c r="L19" s="20">
        <f t="shared" si="4"/>
        <v>0.53982783727702899</v>
      </c>
      <c r="M19" s="20">
        <f t="shared" si="4"/>
        <v>0.54379531254231672</v>
      </c>
      <c r="N19" s="20">
        <f t="shared" si="4"/>
        <v>0.54775842602058389</v>
      </c>
      <c r="O19" s="20">
        <f t="shared" si="4"/>
        <v>0.55171678665456114</v>
      </c>
      <c r="P19" s="20">
        <f t="shared" si="4"/>
        <v>0.55567000480590645</v>
      </c>
      <c r="Q19" s="20">
        <f t="shared" si="4"/>
        <v>0.5596176923702425</v>
      </c>
      <c r="R19" s="20">
        <f t="shared" ref="L19:AA34" si="5">(NORMDIST(($A19+R$3),0,1,1))</f>
        <v>0.56355946289143288</v>
      </c>
      <c r="S19" s="20">
        <f t="shared" si="5"/>
        <v>0.56749493167503839</v>
      </c>
      <c r="T19" s="20">
        <f t="shared" si="5"/>
        <v>0.5714237159009008</v>
      </c>
      <c r="U19" s="20">
        <f t="shared" si="5"/>
        <v>0.57534543473479549</v>
      </c>
    </row>
    <row r="20" spans="1:21" x14ac:dyDescent="0.2">
      <c r="A20" s="21">
        <f t="shared" ref="A20:A34" si="6">A19+0.2</f>
        <v>0.2</v>
      </c>
      <c r="B20" s="20">
        <f t="shared" si="4"/>
        <v>0.57925970943910299</v>
      </c>
      <c r="C20" s="20">
        <f t="shared" si="4"/>
        <v>0.58316616348244232</v>
      </c>
      <c r="D20" s="20">
        <f t="shared" si="4"/>
        <v>0.58706442264821468</v>
      </c>
      <c r="E20" s="20">
        <f t="shared" si="4"/>
        <v>0.59095411514200591</v>
      </c>
      <c r="F20" s="20">
        <f t="shared" si="4"/>
        <v>0.59483487169779581</v>
      </c>
      <c r="G20" s="20">
        <f t="shared" si="4"/>
        <v>0.5987063256829237</v>
      </c>
      <c r="H20" s="20">
        <f t="shared" si="4"/>
        <v>0.60256811320176051</v>
      </c>
      <c r="I20" s="20">
        <f t="shared" si="4"/>
        <v>0.60641987319803947</v>
      </c>
      <c r="J20" s="20">
        <f t="shared" si="4"/>
        <v>0.61026124755579725</v>
      </c>
      <c r="K20" s="20">
        <f t="shared" si="4"/>
        <v>0.61409188119887737</v>
      </c>
      <c r="L20" s="20">
        <f t="shared" si="5"/>
        <v>0.61791142218895267</v>
      </c>
      <c r="M20" s="20">
        <f t="shared" si="5"/>
        <v>0.62171952182201928</v>
      </c>
      <c r="N20" s="20">
        <f t="shared" si="5"/>
        <v>0.62551583472332006</v>
      </c>
      <c r="O20" s="20">
        <f t="shared" si="5"/>
        <v>0.62930001894065346</v>
      </c>
      <c r="P20" s="20">
        <f t="shared" si="5"/>
        <v>0.63307173603602807</v>
      </c>
      <c r="Q20" s="20">
        <f t="shared" si="5"/>
        <v>0.6368306511756191</v>
      </c>
      <c r="R20" s="20">
        <f t="shared" si="5"/>
        <v>0.64057643321799129</v>
      </c>
      <c r="S20" s="20">
        <f t="shared" si="5"/>
        <v>0.64430875480054683</v>
      </c>
      <c r="T20" s="20">
        <f t="shared" si="5"/>
        <v>0.64802729242416279</v>
      </c>
      <c r="U20" s="20">
        <f t="shared" si="5"/>
        <v>0.65173172653598244</v>
      </c>
    </row>
    <row r="21" spans="1:21" x14ac:dyDescent="0.2">
      <c r="A21" s="21">
        <f t="shared" si="6"/>
        <v>0.4</v>
      </c>
      <c r="B21" s="20">
        <f t="shared" si="4"/>
        <v>0.65542174161032429</v>
      </c>
      <c r="C21" s="20">
        <f t="shared" si="4"/>
        <v>0.65909702622767741</v>
      </c>
      <c r="D21" s="20">
        <f t="shared" si="4"/>
        <v>0.66275727315175059</v>
      </c>
      <c r="E21" s="20">
        <f t="shared" si="4"/>
        <v>0.66640217940454238</v>
      </c>
      <c r="F21" s="20">
        <f t="shared" si="4"/>
        <v>0.67003144633940637</v>
      </c>
      <c r="G21" s="20">
        <f t="shared" si="4"/>
        <v>0.67364477971208003</v>
      </c>
      <c r="H21" s="20">
        <f t="shared" si="4"/>
        <v>0.67724188974965227</v>
      </c>
      <c r="I21" s="20">
        <f t="shared" si="4"/>
        <v>0.6808224912174442</v>
      </c>
      <c r="J21" s="20">
        <f t="shared" si="4"/>
        <v>0.68438630348377749</v>
      </c>
      <c r="K21" s="20">
        <f t="shared" si="4"/>
        <v>0.68793305058260945</v>
      </c>
      <c r="L21" s="20">
        <f t="shared" si="5"/>
        <v>0.69146246127401312</v>
      </c>
      <c r="M21" s="20">
        <f t="shared" si="5"/>
        <v>0.69497426910248061</v>
      </c>
      <c r="N21" s="20">
        <f t="shared" si="5"/>
        <v>0.69846821245303381</v>
      </c>
      <c r="O21" s="20">
        <f t="shared" si="5"/>
        <v>0.70194403460512356</v>
      </c>
      <c r="P21" s="20">
        <f t="shared" si="5"/>
        <v>0.70540148378430201</v>
      </c>
      <c r="Q21" s="20">
        <f t="shared" si="5"/>
        <v>0.70884031321165364</v>
      </c>
      <c r="R21" s="20">
        <f t="shared" si="5"/>
        <v>0.71226028115097295</v>
      </c>
      <c r="S21" s="20">
        <f t="shared" si="5"/>
        <v>0.71566115095367588</v>
      </c>
      <c r="T21" s="20">
        <f t="shared" si="5"/>
        <v>0.7190426911014357</v>
      </c>
      <c r="U21" s="20">
        <f t="shared" si="5"/>
        <v>0.72240467524653518</v>
      </c>
    </row>
    <row r="22" spans="1:21" x14ac:dyDescent="0.2">
      <c r="A22" s="21">
        <f t="shared" si="6"/>
        <v>0.60000000000000009</v>
      </c>
      <c r="B22" s="20">
        <f t="shared" si="4"/>
        <v>0.72574688224992645</v>
      </c>
      <c r="C22" s="20">
        <f t="shared" si="4"/>
        <v>0.72906909621699434</v>
      </c>
      <c r="D22" s="20">
        <f t="shared" si="4"/>
        <v>0.732371106531017</v>
      </c>
      <c r="E22" s="20">
        <f t="shared" si="4"/>
        <v>0.73565270788432247</v>
      </c>
      <c r="F22" s="20">
        <f t="shared" si="4"/>
        <v>0.73891370030713843</v>
      </c>
      <c r="G22" s="20">
        <f t="shared" si="4"/>
        <v>0.74215388919413539</v>
      </c>
      <c r="H22" s="20">
        <f t="shared" si="4"/>
        <v>0.74537308532866398</v>
      </c>
      <c r="I22" s="20">
        <f t="shared" si="4"/>
        <v>0.74857110490468992</v>
      </c>
      <c r="J22" s="20">
        <f t="shared" si="4"/>
        <v>0.75174776954642952</v>
      </c>
      <c r="K22" s="20">
        <f t="shared" si="4"/>
        <v>0.75490290632569057</v>
      </c>
      <c r="L22" s="20">
        <f t="shared" si="5"/>
        <v>0.75803634777692697</v>
      </c>
      <c r="M22" s="20">
        <f t="shared" si="5"/>
        <v>0.76114793191001329</v>
      </c>
      <c r="N22" s="20">
        <f t="shared" si="5"/>
        <v>0.76423750222074882</v>
      </c>
      <c r="O22" s="20">
        <f t="shared" si="5"/>
        <v>0.76730490769910265</v>
      </c>
      <c r="P22" s="20">
        <f t="shared" si="5"/>
        <v>0.77035000283520949</v>
      </c>
      <c r="Q22" s="20">
        <f t="shared" si="5"/>
        <v>0.77337264762313174</v>
      </c>
      <c r="R22" s="20">
        <f t="shared" si="5"/>
        <v>0.77637270756240062</v>
      </c>
      <c r="S22" s="20">
        <f t="shared" si="5"/>
        <v>0.77935005365735033</v>
      </c>
      <c r="T22" s="20">
        <f t="shared" si="5"/>
        <v>0.78230456241426694</v>
      </c>
      <c r="U22" s="20">
        <f t="shared" si="5"/>
        <v>0.78523611583636299</v>
      </c>
    </row>
    <row r="23" spans="1:21" x14ac:dyDescent="0.2">
      <c r="A23" s="21">
        <f t="shared" si="6"/>
        <v>0.8</v>
      </c>
      <c r="B23" s="20">
        <f t="shared" si="4"/>
        <v>0.78814460141660336</v>
      </c>
      <c r="C23" s="20">
        <f t="shared" si="4"/>
        <v>0.79102991212839835</v>
      </c>
      <c r="D23" s="20">
        <f t="shared" si="4"/>
        <v>0.79389194641418692</v>
      </c>
      <c r="E23" s="20">
        <f t="shared" si="4"/>
        <v>0.79673060817193164</v>
      </c>
      <c r="F23" s="20">
        <f t="shared" si="4"/>
        <v>0.79954580673955034</v>
      </c>
      <c r="G23" s="20">
        <f t="shared" si="4"/>
        <v>0.80233745687730762</v>
      </c>
      <c r="H23" s="20">
        <f t="shared" si="4"/>
        <v>0.80510547874819172</v>
      </c>
      <c r="I23" s="20">
        <f t="shared" si="4"/>
        <v>0.80784979789630385</v>
      </c>
      <c r="J23" s="20">
        <f t="shared" si="4"/>
        <v>0.81057034522328786</v>
      </c>
      <c r="K23" s="20">
        <f t="shared" si="4"/>
        <v>0.81326705696282742</v>
      </c>
      <c r="L23" s="20">
        <f t="shared" si="5"/>
        <v>0.81593987465324047</v>
      </c>
      <c r="M23" s="20">
        <f t="shared" si="5"/>
        <v>0.81858874510820279</v>
      </c>
      <c r="N23" s="20">
        <f t="shared" si="5"/>
        <v>0.82121362038562828</v>
      </c>
      <c r="O23" s="20">
        <f t="shared" si="5"/>
        <v>0.82381445775474216</v>
      </c>
      <c r="P23" s="20">
        <f t="shared" si="5"/>
        <v>0.82639121966137552</v>
      </c>
      <c r="Q23" s="20">
        <f t="shared" si="5"/>
        <v>0.82894387369151823</v>
      </c>
      <c r="R23" s="20">
        <f t="shared" si="5"/>
        <v>0.8314723925331623</v>
      </c>
      <c r="S23" s="20">
        <f t="shared" si="5"/>
        <v>0.83397675393647042</v>
      </c>
      <c r="T23" s="20">
        <f t="shared" si="5"/>
        <v>0.83645694067230769</v>
      </c>
      <c r="U23" s="20">
        <f t="shared" si="5"/>
        <v>0.8389129404891692</v>
      </c>
    </row>
    <row r="24" spans="1:21" x14ac:dyDescent="0.2">
      <c r="A24" s="21">
        <f t="shared" si="6"/>
        <v>1</v>
      </c>
      <c r="B24" s="20">
        <f t="shared" si="4"/>
        <v>0.84134474606854304</v>
      </c>
      <c r="C24" s="20">
        <f t="shared" si="4"/>
        <v>0.84375235497874546</v>
      </c>
      <c r="D24" s="20">
        <f t="shared" si="4"/>
        <v>0.84613576962726511</v>
      </c>
      <c r="E24" s="20">
        <f t="shared" si="4"/>
        <v>0.84849499721165633</v>
      </c>
      <c r="F24" s="20">
        <f t="shared" si="4"/>
        <v>0.85083004966901865</v>
      </c>
      <c r="G24" s="20">
        <f t="shared" si="4"/>
        <v>0.85314094362410409</v>
      </c>
      <c r="H24" s="20">
        <f t="shared" si="4"/>
        <v>0.85542770033609039</v>
      </c>
      <c r="I24" s="20">
        <f t="shared" si="4"/>
        <v>0.85769034564406077</v>
      </c>
      <c r="J24" s="20">
        <f t="shared" si="4"/>
        <v>0.85992890991123094</v>
      </c>
      <c r="K24" s="20">
        <f t="shared" si="4"/>
        <v>0.8621434279679645</v>
      </c>
      <c r="L24" s="20">
        <f t="shared" si="5"/>
        <v>0.86433393905361733</v>
      </c>
      <c r="M24" s="20">
        <f t="shared" si="5"/>
        <v>0.86650048675725277</v>
      </c>
      <c r="N24" s="20">
        <f t="shared" si="5"/>
        <v>0.86864311895726931</v>
      </c>
      <c r="O24" s="20">
        <f t="shared" si="5"/>
        <v>0.8707618877599822</v>
      </c>
      <c r="P24" s="20">
        <f t="shared" si="5"/>
        <v>0.87285684943720176</v>
      </c>
      <c r="Q24" s="20">
        <f t="shared" si="5"/>
        <v>0.87492806436284976</v>
      </c>
      <c r="R24" s="20">
        <f t="shared" si="5"/>
        <v>0.87697559694865657</v>
      </c>
      <c r="S24" s="20">
        <f t="shared" si="5"/>
        <v>0.87899951557898182</v>
      </c>
      <c r="T24" s="20">
        <f t="shared" si="5"/>
        <v>0.88099989254479927</v>
      </c>
      <c r="U24" s="20">
        <f t="shared" si="5"/>
        <v>0.88297680397689138</v>
      </c>
    </row>
    <row r="25" spans="1:21" x14ac:dyDescent="0.2">
      <c r="A25" s="21">
        <f t="shared" si="6"/>
        <v>1.2</v>
      </c>
      <c r="B25" s="20">
        <f t="shared" si="4"/>
        <v>0.88493032977829178</v>
      </c>
      <c r="C25" s="20">
        <f t="shared" si="4"/>
        <v>0.88686055355602278</v>
      </c>
      <c r="D25" s="20">
        <f t="shared" si="4"/>
        <v>0.88876756255216538</v>
      </c>
      <c r="E25" s="20">
        <f t="shared" si="4"/>
        <v>0.89065144757430814</v>
      </c>
      <c r="F25" s="20">
        <f t="shared" si="4"/>
        <v>0.89251230292541306</v>
      </c>
      <c r="G25" s="20">
        <f t="shared" si="4"/>
        <v>0.89435022633314476</v>
      </c>
      <c r="H25" s="20">
        <f t="shared" si="4"/>
        <v>0.89616531887869966</v>
      </c>
      <c r="I25" s="20">
        <f t="shared" si="4"/>
        <v>0.89795768492518091</v>
      </c>
      <c r="J25" s="20">
        <f t="shared" si="4"/>
        <v>0.89972743204555794</v>
      </c>
      <c r="K25" s="20">
        <f t="shared" si="4"/>
        <v>0.90147467095025213</v>
      </c>
      <c r="L25" s="20">
        <f t="shared" si="5"/>
        <v>0.9031995154143897</v>
      </c>
      <c r="M25" s="20">
        <f t="shared" si="5"/>
        <v>0.90490208220476098</v>
      </c>
      <c r="N25" s="20">
        <f t="shared" si="5"/>
        <v>0.90658249100652821</v>
      </c>
      <c r="O25" s="20">
        <f t="shared" si="5"/>
        <v>0.90824086434971918</v>
      </c>
      <c r="P25" s="20">
        <f t="shared" si="5"/>
        <v>0.90987732753554751</v>
      </c>
      <c r="Q25" s="20">
        <f t="shared" si="5"/>
        <v>0.91149200856259793</v>
      </c>
      <c r="R25" s="20">
        <f t="shared" si="5"/>
        <v>0.91308503805291497</v>
      </c>
      <c r="S25" s="20">
        <f t="shared" si="5"/>
        <v>0.91465654917803296</v>
      </c>
      <c r="T25" s="20">
        <f t="shared" si="5"/>
        <v>0.91620667758498575</v>
      </c>
      <c r="U25" s="20">
        <f t="shared" si="5"/>
        <v>0.91773556132233103</v>
      </c>
    </row>
    <row r="26" spans="1:21" x14ac:dyDescent="0.2">
      <c r="A26" s="21">
        <f t="shared" si="6"/>
        <v>1.4</v>
      </c>
      <c r="B26" s="20">
        <f t="shared" si="4"/>
        <v>0.91924334076622893</v>
      </c>
      <c r="C26" s="20">
        <f t="shared" si="4"/>
        <v>0.92073015854660756</v>
      </c>
      <c r="D26" s="20">
        <f t="shared" si="4"/>
        <v>0.92219615947345368</v>
      </c>
      <c r="E26" s="20">
        <f t="shared" si="4"/>
        <v>0.92364149046326083</v>
      </c>
      <c r="F26" s="20">
        <f t="shared" si="4"/>
        <v>0.92506630046567295</v>
      </c>
      <c r="G26" s="20">
        <f t="shared" si="4"/>
        <v>0.9264707403903516</v>
      </c>
      <c r="H26" s="20">
        <f t="shared" si="4"/>
        <v>0.92785496303410619</v>
      </c>
      <c r="I26" s="20">
        <f t="shared" si="4"/>
        <v>0.92921912300831444</v>
      </c>
      <c r="J26" s="20">
        <f t="shared" si="4"/>
        <v>0.93056337666666833</v>
      </c>
      <c r="K26" s="20">
        <f t="shared" si="4"/>
        <v>0.93188788203327455</v>
      </c>
      <c r="L26" s="20">
        <f t="shared" si="5"/>
        <v>0.93319279873114191</v>
      </c>
      <c r="M26" s="20">
        <f t="shared" si="5"/>
        <v>0.93447828791108345</v>
      </c>
      <c r="N26" s="20">
        <f t="shared" si="5"/>
        <v>0.93574451218106414</v>
      </c>
      <c r="O26" s="20">
        <f t="shared" si="5"/>
        <v>0.93699163553602161</v>
      </c>
      <c r="P26" s="20">
        <f t="shared" si="5"/>
        <v>0.93821982328818809</v>
      </c>
      <c r="Q26" s="20">
        <f t="shared" si="5"/>
        <v>0.93942924199794098</v>
      </c>
      <c r="R26" s="20">
        <f t="shared" si="5"/>
        <v>0.94062005940520699</v>
      </c>
      <c r="S26" s="20">
        <f t="shared" si="5"/>
        <v>0.94179244436144693</v>
      </c>
      <c r="T26" s="20">
        <f t="shared" si="5"/>
        <v>0.94294656676224575</v>
      </c>
      <c r="U26" s="20">
        <f t="shared" si="5"/>
        <v>0.94408259748053058</v>
      </c>
    </row>
    <row r="27" spans="1:21" x14ac:dyDescent="0.2">
      <c r="A27" s="21">
        <f t="shared" si="6"/>
        <v>1.5999999999999999</v>
      </c>
      <c r="B27" s="20">
        <f t="shared" si="4"/>
        <v>0.94520070830044201</v>
      </c>
      <c r="C27" s="20">
        <f t="shared" si="4"/>
        <v>0.94630107185188028</v>
      </c>
      <c r="D27" s="20">
        <f t="shared" si="4"/>
        <v>0.94738386154574794</v>
      </c>
      <c r="E27" s="20">
        <f t="shared" si="4"/>
        <v>0.94844925150991066</v>
      </c>
      <c r="F27" s="20">
        <f t="shared" si="4"/>
        <v>0.94949741652589625</v>
      </c>
      <c r="G27" s="20">
        <f t="shared" si="4"/>
        <v>0.9505285319663519</v>
      </c>
      <c r="H27" s="20">
        <f t="shared" si="4"/>
        <v>0.95154277373327711</v>
      </c>
      <c r="I27" s="20">
        <f t="shared" si="4"/>
        <v>0.95254031819705265</v>
      </c>
      <c r="J27" s="20">
        <f t="shared" si="4"/>
        <v>0.95352134213627993</v>
      </c>
      <c r="K27" s="20">
        <f t="shared" si="4"/>
        <v>0.95448602267845017</v>
      </c>
      <c r="L27" s="20">
        <f t="shared" si="5"/>
        <v>0.95543453724145699</v>
      </c>
      <c r="M27" s="20">
        <f t="shared" si="5"/>
        <v>0.95636706347596812</v>
      </c>
      <c r="N27" s="20">
        <f t="shared" si="5"/>
        <v>0.95728377920867103</v>
      </c>
      <c r="O27" s="20">
        <f t="shared" si="5"/>
        <v>0.9581848623864051</v>
      </c>
      <c r="P27" s="20">
        <f t="shared" si="5"/>
        <v>0.95907049102119268</v>
      </c>
      <c r="Q27" s="20">
        <f t="shared" si="5"/>
        <v>0.95994084313618289</v>
      </c>
      <c r="R27" s="20">
        <f t="shared" si="5"/>
        <v>0.96079609671251731</v>
      </c>
      <c r="S27" s="20">
        <f t="shared" si="5"/>
        <v>0.9616364296371287</v>
      </c>
      <c r="T27" s="20">
        <f t="shared" si="5"/>
        <v>0.96246201965148315</v>
      </c>
      <c r="U27" s="20">
        <f t="shared" si="5"/>
        <v>0.9632730443012737</v>
      </c>
    </row>
    <row r="28" spans="1:21" x14ac:dyDescent="0.2">
      <c r="A28" s="21">
        <f t="shared" si="6"/>
        <v>1.7999999999999998</v>
      </c>
      <c r="B28" s="20">
        <f t="shared" si="4"/>
        <v>0.96406968088707423</v>
      </c>
      <c r="C28" s="20">
        <f t="shared" si="4"/>
        <v>0.9648521064159612</v>
      </c>
      <c r="D28" s="20">
        <f t="shared" si="4"/>
        <v>0.96562049755410995</v>
      </c>
      <c r="E28" s="20">
        <f t="shared" si="4"/>
        <v>0.96637503058037166</v>
      </c>
      <c r="F28" s="20">
        <f t="shared" si="4"/>
        <v>0.96711588134083615</v>
      </c>
      <c r="G28" s="20">
        <f t="shared" si="4"/>
        <v>0.96784322520438626</v>
      </c>
      <c r="H28" s="20">
        <f t="shared" si="4"/>
        <v>0.96855723701924723</v>
      </c>
      <c r="I28" s="20">
        <f t="shared" si="4"/>
        <v>0.96925809107053407</v>
      </c>
      <c r="J28" s="20">
        <f t="shared" si="4"/>
        <v>0.96994596103880026</v>
      </c>
      <c r="K28" s="20">
        <f t="shared" si="4"/>
        <v>0.9706210199595906</v>
      </c>
      <c r="L28" s="20">
        <f t="shared" si="5"/>
        <v>0.97128344018399815</v>
      </c>
      <c r="M28" s="20">
        <f t="shared" si="5"/>
        <v>0.97193339334022744</v>
      </c>
      <c r="N28" s="20">
        <f t="shared" si="5"/>
        <v>0.9725710502961632</v>
      </c>
      <c r="O28" s="20">
        <f t="shared" si="5"/>
        <v>0.97319658112294505</v>
      </c>
      <c r="P28" s="20">
        <f t="shared" si="5"/>
        <v>0.97381015505954727</v>
      </c>
      <c r="Q28" s="20">
        <f t="shared" si="5"/>
        <v>0.97441194047836133</v>
      </c>
      <c r="R28" s="20">
        <f t="shared" si="5"/>
        <v>0.97500210485177952</v>
      </c>
      <c r="S28" s="20">
        <f t="shared" si="5"/>
        <v>0.97558081471977742</v>
      </c>
      <c r="T28" s="20">
        <f t="shared" si="5"/>
        <v>0.97614823565849151</v>
      </c>
      <c r="U28" s="20">
        <f t="shared" si="5"/>
        <v>0.97670453224978815</v>
      </c>
    </row>
    <row r="29" spans="1:21" x14ac:dyDescent="0.2">
      <c r="A29" s="21">
        <f t="shared" si="6"/>
        <v>1.9999999999999998</v>
      </c>
      <c r="B29" s="20">
        <f t="shared" si="4"/>
        <v>0.97724986805182079</v>
      </c>
      <c r="C29" s="20">
        <f t="shared" si="4"/>
        <v>0.97778440557056856</v>
      </c>
      <c r="D29" s="20">
        <f t="shared" si="4"/>
        <v>0.97830830623235321</v>
      </c>
      <c r="E29" s="20">
        <f t="shared" si="4"/>
        <v>0.97882173035732778</v>
      </c>
      <c r="F29" s="20">
        <f t="shared" si="4"/>
        <v>0.97932483713392993</v>
      </c>
      <c r="G29" s="20">
        <f t="shared" si="4"/>
        <v>0.97981778459429558</v>
      </c>
      <c r="H29" s="20">
        <f t="shared" si="4"/>
        <v>0.98030072959062309</v>
      </c>
      <c r="I29" s="20">
        <f t="shared" si="4"/>
        <v>0.98077382777248268</v>
      </c>
      <c r="J29" s="20">
        <f t="shared" si="4"/>
        <v>0.98123723356506221</v>
      </c>
      <c r="K29" s="20">
        <f t="shared" si="4"/>
        <v>0.98169110014834104</v>
      </c>
      <c r="L29" s="20">
        <f t="shared" si="5"/>
        <v>0.98213557943718344</v>
      </c>
      <c r="M29" s="20">
        <f t="shared" si="5"/>
        <v>0.98257082206234292</v>
      </c>
      <c r="N29" s="20">
        <f t="shared" si="5"/>
        <v>0.98299697735236724</v>
      </c>
      <c r="O29" s="20">
        <f t="shared" si="5"/>
        <v>0.98341419331639501</v>
      </c>
      <c r="P29" s="20">
        <f t="shared" si="5"/>
        <v>0.98382261662783388</v>
      </c>
      <c r="Q29" s="20">
        <f t="shared" si="5"/>
        <v>0.98422239260890954</v>
      </c>
      <c r="R29" s="20">
        <f t="shared" si="5"/>
        <v>0.98461366521607452</v>
      </c>
      <c r="S29" s="20">
        <f t="shared" si="5"/>
        <v>0.98499657702626775</v>
      </c>
      <c r="T29" s="20">
        <f t="shared" si="5"/>
        <v>0.98537126922401075</v>
      </c>
      <c r="U29" s="20">
        <f t="shared" si="5"/>
        <v>0.98573788158933118</v>
      </c>
    </row>
    <row r="30" spans="1:21" x14ac:dyDescent="0.2">
      <c r="A30" s="21">
        <f t="shared" si="6"/>
        <v>2.1999999999999997</v>
      </c>
      <c r="B30" s="20">
        <f t="shared" si="4"/>
        <v>0.98609655248650141</v>
      </c>
      <c r="C30" s="20">
        <f t="shared" si="4"/>
        <v>0.98644741885358</v>
      </c>
      <c r="D30" s="20">
        <f t="shared" si="4"/>
        <v>0.98679061619274366</v>
      </c>
      <c r="E30" s="20">
        <f t="shared" si="4"/>
        <v>0.98712627856139801</v>
      </c>
      <c r="F30" s="20">
        <f t="shared" si="4"/>
        <v>0.98745453856405341</v>
      </c>
      <c r="G30" s="20">
        <f t="shared" si="4"/>
        <v>0.98777552734495533</v>
      </c>
      <c r="H30" s="20">
        <f t="shared" si="4"/>
        <v>0.98808937458145296</v>
      </c>
      <c r="I30" s="20">
        <f t="shared" si="4"/>
        <v>0.98839620847809651</v>
      </c>
      <c r="J30" s="20">
        <f t="shared" si="4"/>
        <v>0.9886961557614472</v>
      </c>
      <c r="K30" s="20">
        <f t="shared" si="4"/>
        <v>0.98898934167558861</v>
      </c>
      <c r="L30" s="20">
        <f t="shared" si="5"/>
        <v>0.98927588997832416</v>
      </c>
      <c r="M30" s="20">
        <f t="shared" si="5"/>
        <v>0.98955592293804895</v>
      </c>
      <c r="N30" s="20">
        <f t="shared" si="5"/>
        <v>0.98982956133128031</v>
      </c>
      <c r="O30" s="20">
        <f t="shared" si="5"/>
        <v>0.99009692444083575</v>
      </c>
      <c r="P30" s="20">
        <f t="shared" si="5"/>
        <v>0.99035813005464168</v>
      </c>
      <c r="Q30" s="20">
        <f t="shared" si="5"/>
        <v>0.99061329446516144</v>
      </c>
      <c r="R30" s="20">
        <f t="shared" si="5"/>
        <v>0.99086253246942735</v>
      </c>
      <c r="S30" s="20">
        <f t="shared" si="5"/>
        <v>0.99110595736966323</v>
      </c>
      <c r="T30" s="20">
        <f t="shared" si="5"/>
        <v>0.99134368097448344</v>
      </c>
      <c r="U30" s="20">
        <f t="shared" si="5"/>
        <v>0.99157581360065428</v>
      </c>
    </row>
    <row r="31" spans="1:21" x14ac:dyDescent="0.2">
      <c r="A31" s="21">
        <f t="shared" si="6"/>
        <v>2.4</v>
      </c>
      <c r="B31" s="20">
        <f t="shared" si="4"/>
        <v>0.99180246407540384</v>
      </c>
      <c r="C31" s="20">
        <f t="shared" si="4"/>
        <v>0.99202373973926627</v>
      </c>
      <c r="D31" s="20">
        <f t="shared" si="4"/>
        <v>0.99223974644944635</v>
      </c>
      <c r="E31" s="20">
        <f t="shared" si="4"/>
        <v>0.99245058858369084</v>
      </c>
      <c r="F31" s="20">
        <f t="shared" si="4"/>
        <v>0.99265636904465171</v>
      </c>
      <c r="G31" s="20">
        <f t="shared" si="4"/>
        <v>0.99285718926472855</v>
      </c>
      <c r="H31" s="20">
        <f t="shared" si="4"/>
        <v>0.99305314921137566</v>
      </c>
      <c r="I31" s="20">
        <f t="shared" si="4"/>
        <v>0.99324434739285938</v>
      </c>
      <c r="J31" s="20">
        <f t="shared" si="4"/>
        <v>0.99343088086445319</v>
      </c>
      <c r="K31" s="20">
        <f t="shared" si="4"/>
        <v>0.99361284523505677</v>
      </c>
      <c r="L31" s="20">
        <f t="shared" si="5"/>
        <v>0.99379033467422384</v>
      </c>
      <c r="M31" s="20">
        <f t="shared" si="5"/>
        <v>0.9939634419195873</v>
      </c>
      <c r="N31" s="20">
        <f t="shared" si="5"/>
        <v>0.99413225828466745</v>
      </c>
      <c r="O31" s="20">
        <f t="shared" si="5"/>
        <v>0.99429687366704933</v>
      </c>
      <c r="P31" s="20">
        <f t="shared" si="5"/>
        <v>0.99445737655691735</v>
      </c>
      <c r="Q31" s="20">
        <f t="shared" si="5"/>
        <v>0.99461385404593328</v>
      </c>
      <c r="R31" s="20">
        <f t="shared" si="5"/>
        <v>0.99476639183644422</v>
      </c>
      <c r="S31" s="20">
        <f t="shared" si="5"/>
        <v>0.994915074251009</v>
      </c>
      <c r="T31" s="20">
        <f t="shared" si="5"/>
        <v>0.99505998424222941</v>
      </c>
      <c r="U31" s="20">
        <f t="shared" si="5"/>
        <v>0.99520120340287377</v>
      </c>
    </row>
    <row r="32" spans="1:21" x14ac:dyDescent="0.2">
      <c r="A32" s="21">
        <f t="shared" si="6"/>
        <v>2.6</v>
      </c>
      <c r="B32" s="20">
        <f t="shared" si="4"/>
        <v>0.99533881197628127</v>
      </c>
      <c r="C32" s="20">
        <f t="shared" si="4"/>
        <v>0.99547288886703267</v>
      </c>
      <c r="D32" s="20">
        <f t="shared" si="4"/>
        <v>0.99560351165187866</v>
      </c>
      <c r="E32" s="20">
        <f t="shared" si="4"/>
        <v>0.9957307565909107</v>
      </c>
      <c r="F32" s="20">
        <f t="shared" si="4"/>
        <v>0.99585469863896392</v>
      </c>
      <c r="G32" s="20">
        <f t="shared" si="4"/>
        <v>0.99597541145724167</v>
      </c>
      <c r="H32" s="20">
        <f t="shared" si="4"/>
        <v>0.99609296742514719</v>
      </c>
      <c r="I32" s="20">
        <f t="shared" si="4"/>
        <v>0.99620743765231456</v>
      </c>
      <c r="J32" s="20">
        <f t="shared" si="4"/>
        <v>0.99631889199082502</v>
      </c>
      <c r="K32" s="20">
        <f t="shared" si="4"/>
        <v>0.99642739904760025</v>
      </c>
      <c r="L32" s="20">
        <f t="shared" si="5"/>
        <v>0.99653302619695938</v>
      </c>
      <c r="M32" s="20">
        <f t="shared" si="5"/>
        <v>0.9966358395933308</v>
      </c>
      <c r="N32" s="20">
        <f t="shared" si="5"/>
        <v>0.99673590418410873</v>
      </c>
      <c r="O32" s="20">
        <f t="shared" si="5"/>
        <v>0.99683328372264224</v>
      </c>
      <c r="P32" s="20">
        <f t="shared" si="5"/>
        <v>0.99692804078134956</v>
      </c>
      <c r="Q32" s="20">
        <f t="shared" si="5"/>
        <v>0.99702023676494544</v>
      </c>
      <c r="R32" s="20">
        <f t="shared" si="5"/>
        <v>0.99710993192377384</v>
      </c>
      <c r="S32" s="20">
        <f t="shared" si="5"/>
        <v>0.99719718536723501</v>
      </c>
      <c r="T32" s="20">
        <f t="shared" si="5"/>
        <v>0.99728205507729872</v>
      </c>
      <c r="U32" s="20">
        <f t="shared" si="5"/>
        <v>0.99736459792209509</v>
      </c>
    </row>
    <row r="33" spans="1:21" x14ac:dyDescent="0.2">
      <c r="A33" s="21">
        <f t="shared" si="6"/>
        <v>2.8000000000000003</v>
      </c>
      <c r="B33" s="20">
        <f t="shared" si="4"/>
        <v>0.99744486966957202</v>
      </c>
      <c r="C33" s="20">
        <f t="shared" si="4"/>
        <v>0.99752292500121409</v>
      </c>
      <c r="D33" s="20">
        <f t="shared" si="4"/>
        <v>0.9975988175258107</v>
      </c>
      <c r="E33" s="20">
        <f t="shared" si="4"/>
        <v>0.9976725997932685</v>
      </c>
      <c r="F33" s="20">
        <f t="shared" si="4"/>
        <v>0.99774432330845764</v>
      </c>
      <c r="G33" s="20">
        <f t="shared" si="4"/>
        <v>0.99781403854508677</v>
      </c>
      <c r="H33" s="20">
        <f t="shared" si="4"/>
        <v>0.99788179495959539</v>
      </c>
      <c r="I33" s="20">
        <f t="shared" si="4"/>
        <v>0.99794764100506028</v>
      </c>
      <c r="J33" s="20">
        <f t="shared" si="4"/>
        <v>0.99801162414510569</v>
      </c>
      <c r="K33" s="20">
        <f t="shared" si="4"/>
        <v>0.99807379086781212</v>
      </c>
      <c r="L33" s="20">
        <f t="shared" si="5"/>
        <v>0.99813418669961596</v>
      </c>
      <c r="M33" s="20">
        <f t="shared" si="5"/>
        <v>0.99819285621919362</v>
      </c>
      <c r="N33" s="20">
        <f t="shared" si="5"/>
        <v>0.99824984307132392</v>
      </c>
      <c r="O33" s="20">
        <f t="shared" si="5"/>
        <v>0.99830518998072271</v>
      </c>
      <c r="P33" s="20">
        <f t="shared" si="5"/>
        <v>0.99835893876584303</v>
      </c>
      <c r="Q33" s="20">
        <f t="shared" si="5"/>
        <v>0.99841113035263518</v>
      </c>
      <c r="R33" s="20">
        <f t="shared" si="5"/>
        <v>0.99846180478826196</v>
      </c>
      <c r="S33" s="20">
        <f t="shared" si="5"/>
        <v>0.99851100125476255</v>
      </c>
      <c r="T33" s="20">
        <f t="shared" si="5"/>
        <v>0.99855875808266004</v>
      </c>
      <c r="U33" s="20">
        <f t="shared" si="5"/>
        <v>0.99860511276450781</v>
      </c>
    </row>
    <row r="34" spans="1:21" x14ac:dyDescent="0.2">
      <c r="A34" s="21">
        <f t="shared" si="6"/>
        <v>3.0000000000000004</v>
      </c>
      <c r="B34" s="20">
        <f t="shared" si="4"/>
        <v>0.9986501019683699</v>
      </c>
      <c r="C34" s="20">
        <f t="shared" si="4"/>
        <v>0.99869376155123057</v>
      </c>
      <c r="D34" s="20">
        <f t="shared" si="4"/>
        <v>0.99873612657232769</v>
      </c>
      <c r="E34" s="20">
        <f t="shared" si="4"/>
        <v>0.99877723130640772</v>
      </c>
      <c r="F34" s="20">
        <f t="shared" si="4"/>
        <v>0.9988171092568956</v>
      </c>
      <c r="G34" s="20">
        <f t="shared" si="4"/>
        <v>0.99885579316897732</v>
      </c>
      <c r="H34" s="20">
        <f t="shared" si="4"/>
        <v>0.99889331504259071</v>
      </c>
      <c r="I34" s="20">
        <f t="shared" si="4"/>
        <v>0.99892970614532106</v>
      </c>
      <c r="J34" s="20">
        <f t="shared" si="4"/>
        <v>0.99896499702519714</v>
      </c>
      <c r="K34" s="20">
        <f t="shared" si="4"/>
        <v>0.99899921752338594</v>
      </c>
      <c r="L34" s="20">
        <f t="shared" si="5"/>
        <v>0.99903239678678168</v>
      </c>
      <c r="M34" s="20">
        <f t="shared" si="5"/>
        <v>0.99906456328048587</v>
      </c>
      <c r="N34" s="20">
        <f t="shared" si="5"/>
        <v>0.99909574480017771</v>
      </c>
      <c r="O34" s="20">
        <f t="shared" si="5"/>
        <v>0.99912596848436841</v>
      </c>
      <c r="P34" s="20">
        <f t="shared" si="5"/>
        <v>0.99915526082654138</v>
      </c>
      <c r="Q34" s="20">
        <f t="shared" si="5"/>
        <v>0.99918364768717149</v>
      </c>
      <c r="R34" s="20">
        <f t="shared" si="5"/>
        <v>0.99921115430562446</v>
      </c>
      <c r="S34" s="20">
        <f t="shared" si="5"/>
        <v>0.99923780531193274</v>
      </c>
      <c r="T34" s="20">
        <f t="shared" si="5"/>
        <v>0.9992636247384461</v>
      </c>
      <c r="U34" s="20">
        <f t="shared" si="5"/>
        <v>0.99928863603135465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B244-B205-4992-9F30-AC70EBA03E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Exp. Return &amp; Variance</vt:lpstr>
      <vt:lpstr>NAV and Fund Returns</vt:lpstr>
      <vt:lpstr>Jensen's Alpha</vt:lpstr>
      <vt:lpstr>VaR</vt:lpstr>
      <vt:lpstr>Normal Density Function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2022-05-28T13:09:18Z</dcterms:created>
  <dcterms:modified xsi:type="dcterms:W3CDTF">2022-05-28T13:43:45Z</dcterms:modified>
</cp:coreProperties>
</file>