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Default Extension="emf" ContentType="image/x-emf"/>
  <Default Extension="wmf" ContentType="image/x-wmf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440" yWindow="-105" windowWidth="12120" windowHeight="9240" tabRatio="599"/>
  </bookViews>
  <sheets>
    <sheet name="Introduction" sheetId="1" r:id="rId1"/>
    <sheet name="Inverting a 2X2 Matrix (Review)" sheetId="41" r:id="rId2"/>
    <sheet name="Detailed 2X2 Example (Review)" sheetId="52" r:id="rId3"/>
    <sheet name="Inverting Matrices (Review)" sheetId="54" r:id="rId4"/>
    <sheet name="Gauss-Jordan (Review)" sheetId="53" r:id="rId5"/>
    <sheet name="Black Scholes Option Pricing" sheetId="6" r:id="rId6"/>
    <sheet name="Black Scholes Variance Estimate" sheetId="7" r:id="rId7"/>
    <sheet name="Options &amp; Risky Debt" sheetId="70" r:id="rId8"/>
    <sheet name="Bond Valuation" sheetId="71" r:id="rId9"/>
    <sheet name="Yield To Maturity" sheetId="73" r:id="rId10"/>
    <sheet name="Fixed Income Dedication" sheetId="72" r:id="rId11"/>
    <sheet name="Bootstrapping the Yield Curve" sheetId="49" r:id="rId12"/>
    <sheet name="The Yield Curve" sheetId="50" r:id="rId13"/>
    <sheet name="Yield Curves" sheetId="51" r:id="rId14"/>
    <sheet name="Fixed Income Arbitrage" sheetId="44" r:id="rId15"/>
  </sheets>
  <externalReferences>
    <externalReference r:id="rId16"/>
  </externalReferences>
  <calcPr calcId="125725"/>
</workbook>
</file>

<file path=xl/calcChain.xml><?xml version="1.0" encoding="utf-8"?>
<calcChain xmlns="http://schemas.openxmlformats.org/spreadsheetml/2006/main">
  <c r="D20" i="72"/>
  <c r="D19"/>
  <c r="D18"/>
  <c r="A11" i="73"/>
  <c r="B10"/>
  <c r="A18" i="72" a="1"/>
  <c r="C20" s="1"/>
  <c r="D6" i="71"/>
  <c r="E6" s="1"/>
  <c r="E7" s="1"/>
  <c r="E8" s="1"/>
  <c r="E9" s="1"/>
  <c r="C7"/>
  <c r="D7" s="1"/>
  <c r="C8"/>
  <c r="D8" s="1"/>
  <c r="C9"/>
  <c r="D9" s="1"/>
  <c r="C10"/>
  <c r="D10" s="1"/>
  <c r="B11"/>
  <c r="C11"/>
  <c r="C12" s="1"/>
  <c r="A19" i="72" l="1"/>
  <c r="B20"/>
  <c r="C18"/>
  <c r="A20"/>
  <c r="B18"/>
  <c r="C19"/>
  <c r="A18"/>
  <c r="B19"/>
  <c r="D12" i="71"/>
  <c r="C13"/>
  <c r="E10"/>
  <c r="E11" s="1"/>
  <c r="D11"/>
  <c r="E18" i="72" l="1" a="1"/>
  <c r="D13" i="71"/>
  <c r="C14"/>
  <c r="E12"/>
  <c r="E20" i="72" l="1"/>
  <c r="E18"/>
  <c r="E19"/>
  <c r="C15" i="71"/>
  <c r="D14"/>
  <c r="E13"/>
  <c r="E24" i="72" l="1"/>
  <c r="D16"/>
  <c r="D14"/>
  <c r="E22"/>
  <c r="D15"/>
  <c r="E23"/>
  <c r="C16" i="71"/>
  <c r="D15"/>
  <c r="E14"/>
  <c r="F14" i="72" l="1" a="1"/>
  <c r="F22" a="1"/>
  <c r="D16" i="71"/>
  <c r="C17"/>
  <c r="E15"/>
  <c r="F23" i="72" l="1"/>
  <c r="F24"/>
  <c r="F25"/>
  <c r="F22"/>
  <c r="F16"/>
  <c r="F14"/>
  <c r="F15"/>
  <c r="D17" i="71"/>
  <c r="C18"/>
  <c r="E16"/>
  <c r="C19" l="1"/>
  <c r="D18"/>
  <c r="E17"/>
  <c r="C20" l="1"/>
  <c r="D19"/>
  <c r="E18"/>
  <c r="D20" l="1"/>
  <c r="C21"/>
  <c r="E19"/>
  <c r="D21" l="1"/>
  <c r="C22"/>
  <c r="E20"/>
  <c r="C23" l="1"/>
  <c r="D22"/>
  <c r="E21"/>
  <c r="C24" l="1"/>
  <c r="D23"/>
  <c r="E22"/>
  <c r="D24" l="1"/>
  <c r="C25"/>
  <c r="E23"/>
  <c r="D25" l="1"/>
  <c r="C26"/>
  <c r="E24"/>
  <c r="C27" l="1"/>
  <c r="D26"/>
  <c r="E25"/>
  <c r="C28" l="1"/>
  <c r="D27"/>
  <c r="E26"/>
  <c r="D28" l="1"/>
  <c r="C29"/>
  <c r="E27"/>
  <c r="D29" l="1"/>
  <c r="C30"/>
  <c r="E28"/>
  <c r="C31" l="1"/>
  <c r="D30"/>
  <c r="E29"/>
  <c r="C32" l="1"/>
  <c r="D31"/>
  <c r="E30"/>
  <c r="D32" l="1"/>
  <c r="C33"/>
  <c r="E31"/>
  <c r="D33" l="1"/>
  <c r="C34"/>
  <c r="E32"/>
  <c r="C35" l="1"/>
  <c r="D34"/>
  <c r="E33"/>
  <c r="C36" l="1"/>
  <c r="D35"/>
  <c r="E34"/>
  <c r="D36" l="1"/>
  <c r="C37"/>
  <c r="E35"/>
  <c r="D37" l="1"/>
  <c r="C38"/>
  <c r="E36"/>
  <c r="C39" l="1"/>
  <c r="D38"/>
  <c r="E37"/>
  <c r="C40" l="1"/>
  <c r="D39"/>
  <c r="E38"/>
  <c r="D40" l="1"/>
  <c r="C41"/>
  <c r="E39"/>
  <c r="D41" l="1"/>
  <c r="C42"/>
  <c r="E40"/>
  <c r="C43" l="1"/>
  <c r="D42"/>
  <c r="E41"/>
  <c r="C44" l="1"/>
  <c r="D43"/>
  <c r="E42"/>
  <c r="D44" l="1"/>
  <c r="C45"/>
  <c r="E43"/>
  <c r="D45" l="1"/>
  <c r="C46"/>
  <c r="E44"/>
  <c r="C47" l="1"/>
  <c r="D46"/>
  <c r="E45"/>
  <c r="C48" l="1"/>
  <c r="D47"/>
  <c r="E46"/>
  <c r="D48" l="1"/>
  <c r="C49"/>
  <c r="E47"/>
  <c r="D49" l="1"/>
  <c r="C50"/>
  <c r="E48"/>
  <c r="C51" l="1"/>
  <c r="D50"/>
  <c r="E49"/>
  <c r="C52" l="1"/>
  <c r="D51"/>
  <c r="E50"/>
  <c r="D52" l="1"/>
  <c r="C53"/>
  <c r="E51"/>
  <c r="D53" l="1"/>
  <c r="C54"/>
  <c r="E52"/>
  <c r="C55" l="1"/>
  <c r="D54"/>
  <c r="E53"/>
  <c r="C56" l="1"/>
  <c r="D55"/>
  <c r="E54"/>
  <c r="D56" l="1"/>
  <c r="C57"/>
  <c r="E55"/>
  <c r="D57" l="1"/>
  <c r="C58"/>
  <c r="D58" s="1"/>
  <c r="E56"/>
  <c r="E57" l="1"/>
  <c r="E58" s="1"/>
  <c r="B10" s="1"/>
  <c r="G4" i="70" l="1"/>
  <c r="G6" s="1"/>
  <c r="G5" l="1"/>
  <c r="G7" s="1"/>
  <c r="G8" s="1"/>
  <c r="G9" s="1"/>
  <c r="G10" s="1"/>
  <c r="A8" i="54" l="1" a="1"/>
  <c r="B10" s="1"/>
  <c r="D48" i="53" a="1"/>
  <c r="F49" s="1"/>
  <c r="F18"/>
  <c r="E18"/>
  <c r="D18"/>
  <c r="C10"/>
  <c r="C14" s="1"/>
  <c r="C18" s="1"/>
  <c r="B10"/>
  <c r="B14" s="1"/>
  <c r="B18" s="1"/>
  <c r="A10"/>
  <c r="A14" s="1"/>
  <c r="A18" s="1"/>
  <c r="C9"/>
  <c r="C13" s="1"/>
  <c r="B9"/>
  <c r="B13" s="1"/>
  <c r="A9"/>
  <c r="A13" s="1"/>
  <c r="C8"/>
  <c r="B8"/>
  <c r="A8"/>
  <c r="D12" s="1"/>
  <c r="D16" s="1"/>
  <c r="E31" i="52"/>
  <c r="D31"/>
  <c r="E30"/>
  <c r="D30"/>
  <c r="D25" a="1"/>
  <c r="E25" s="1"/>
  <c r="B30" s="1"/>
  <c r="D14"/>
  <c r="C14"/>
  <c r="B10"/>
  <c r="B14" s="1"/>
  <c r="A10"/>
  <c r="A14" s="1"/>
  <c r="B9"/>
  <c r="A9"/>
  <c r="C13" s="1"/>
  <c r="C16" s="1"/>
  <c r="C19" s="1"/>
  <c r="B12" i="53" l="1"/>
  <c r="B16" s="1"/>
  <c r="B17" s="1"/>
  <c r="B21" s="1"/>
  <c r="B25" s="1"/>
  <c r="B29" s="1"/>
  <c r="B33" s="1"/>
  <c r="B37" s="1"/>
  <c r="B41" s="1"/>
  <c r="C12"/>
  <c r="C16" s="1"/>
  <c r="E49"/>
  <c r="C8" i="54"/>
  <c r="E12" i="53"/>
  <c r="E16" s="1"/>
  <c r="E17" s="1"/>
  <c r="E21" s="1"/>
  <c r="F50"/>
  <c r="C9" i="54"/>
  <c r="B13" i="52"/>
  <c r="B16" s="1"/>
  <c r="B19" s="1"/>
  <c r="D25"/>
  <c r="A30" s="1"/>
  <c r="F12" i="53"/>
  <c r="F16" s="1"/>
  <c r="F17" s="1"/>
  <c r="F21" s="1"/>
  <c r="A10" i="54"/>
  <c r="A12" i="53"/>
  <c r="A16" s="1"/>
  <c r="A20" s="1"/>
  <c r="D48"/>
  <c r="B8" i="54"/>
  <c r="A8"/>
  <c r="B9"/>
  <c r="C10"/>
  <c r="A9"/>
  <c r="C20" i="53"/>
  <c r="C17"/>
  <c r="C21" s="1"/>
  <c r="B20"/>
  <c r="E20"/>
  <c r="D20"/>
  <c r="D17"/>
  <c r="D21" s="1"/>
  <c r="D49"/>
  <c r="E50"/>
  <c r="F48"/>
  <c r="D50"/>
  <c r="E48"/>
  <c r="C17" i="52"/>
  <c r="A13"/>
  <c r="A16" s="1"/>
  <c r="A19" s="1"/>
  <c r="E26"/>
  <c r="B31" s="1"/>
  <c r="D13"/>
  <c r="D16" s="1"/>
  <c r="D19" s="1"/>
  <c r="D26"/>
  <c r="A31" s="1"/>
  <c r="A42" i="51" a="1"/>
  <c r="C44" s="1"/>
  <c r="P23"/>
  <c r="D20" a="1"/>
  <c r="F21" s="1"/>
  <c r="D7" a="1"/>
  <c r="D7" s="1"/>
  <c r="H19" i="50"/>
  <c r="A17" a="1"/>
  <c r="A18" s="1"/>
  <c r="E19" i="49"/>
  <c r="E18"/>
  <c r="E17"/>
  <c r="E16"/>
  <c r="E15"/>
  <c r="E14"/>
  <c r="E13"/>
  <c r="E12"/>
  <c r="E11"/>
  <c r="E10"/>
  <c r="E9"/>
  <c r="E8"/>
  <c r="E7"/>
  <c r="E6"/>
  <c r="E5"/>
  <c r="E4"/>
  <c r="D4"/>
  <c r="F4" s="1"/>
  <c r="B14" i="44" a="1"/>
  <c r="D15" s="1"/>
  <c r="F20" i="53" l="1"/>
  <c r="G30" i="52" a="1"/>
  <c r="H31" s="1"/>
  <c r="F25" i="53"/>
  <c r="F29" s="1"/>
  <c r="F33" s="1"/>
  <c r="F37" s="1"/>
  <c r="F41" s="1"/>
  <c r="D5" i="49"/>
  <c r="F5" s="1"/>
  <c r="E25" i="53"/>
  <c r="E29" s="1"/>
  <c r="E33" s="1"/>
  <c r="E37" s="1"/>
  <c r="E41" s="1"/>
  <c r="B17" i="52"/>
  <c r="B20" s="1"/>
  <c r="B23" s="1"/>
  <c r="B22" s="1"/>
  <c r="D25" i="53"/>
  <c r="D29" s="1"/>
  <c r="D33" s="1"/>
  <c r="D37" s="1"/>
  <c r="D41" s="1"/>
  <c r="F22" i="51"/>
  <c r="C25" i="53"/>
  <c r="C29" s="1"/>
  <c r="C33" s="1"/>
  <c r="C37" s="1"/>
  <c r="C41" s="1"/>
  <c r="A17"/>
  <c r="A21" s="1"/>
  <c r="A25" s="1"/>
  <c r="A29" s="1"/>
  <c r="A33" s="1"/>
  <c r="A37" s="1"/>
  <c r="A41" s="1"/>
  <c r="B17" i="50"/>
  <c r="D20" i="51"/>
  <c r="E21"/>
  <c r="A17" i="50"/>
  <c r="F8" i="54" a="1"/>
  <c r="D24" i="53"/>
  <c r="D22"/>
  <c r="D26" s="1"/>
  <c r="D30" s="1"/>
  <c r="C24"/>
  <c r="C22"/>
  <c r="C26" s="1"/>
  <c r="C30" s="1"/>
  <c r="F22"/>
  <c r="F26" s="1"/>
  <c r="F30" s="1"/>
  <c r="F24"/>
  <c r="E22"/>
  <c r="E26" s="1"/>
  <c r="E30" s="1"/>
  <c r="E24"/>
  <c r="B22"/>
  <c r="B26" s="1"/>
  <c r="B30" s="1"/>
  <c r="B34" s="1"/>
  <c r="B24"/>
  <c r="B28" s="1"/>
  <c r="B32" s="1"/>
  <c r="B36" s="1"/>
  <c r="A22"/>
  <c r="A26" s="1"/>
  <c r="A30" s="1"/>
  <c r="A24"/>
  <c r="D17" i="52"/>
  <c r="A17"/>
  <c r="A20" s="1"/>
  <c r="A23" s="1"/>
  <c r="A22" s="1"/>
  <c r="G30"/>
  <c r="E8" i="51"/>
  <c r="A43"/>
  <c r="B44"/>
  <c r="D8"/>
  <c r="D21"/>
  <c r="C42"/>
  <c r="A44"/>
  <c r="E7"/>
  <c r="F20"/>
  <c r="D22"/>
  <c r="B42"/>
  <c r="C43"/>
  <c r="E22"/>
  <c r="E20"/>
  <c r="A42"/>
  <c r="B43"/>
  <c r="B18" i="50"/>
  <c r="D6" i="49"/>
  <c r="B14" i="44"/>
  <c r="C15"/>
  <c r="D16"/>
  <c r="B15"/>
  <c r="D14"/>
  <c r="B16"/>
  <c r="C16"/>
  <c r="C14"/>
  <c r="D22" i="41" a="1"/>
  <c r="D22" s="1"/>
  <c r="D11"/>
  <c r="C11"/>
  <c r="B8"/>
  <c r="B11" s="1"/>
  <c r="A8"/>
  <c r="A11" s="1"/>
  <c r="B7"/>
  <c r="A7"/>
  <c r="C10" s="1"/>
  <c r="C13" s="1"/>
  <c r="C16" s="1"/>
  <c r="C20" i="52" l="1"/>
  <c r="C23" s="1"/>
  <c r="C22" s="1"/>
  <c r="H20" i="51" a="1"/>
  <c r="H21" s="1"/>
  <c r="I21" s="1"/>
  <c r="H30" i="52"/>
  <c r="G31"/>
  <c r="G7" i="51" a="1"/>
  <c r="G7" s="1"/>
  <c r="H7" s="1"/>
  <c r="A34" i="53"/>
  <c r="E17" i="50" a="1"/>
  <c r="E18" s="1"/>
  <c r="H18" s="1"/>
  <c r="D20" i="52"/>
  <c r="D23" s="1"/>
  <c r="D22" s="1"/>
  <c r="B10" i="41"/>
  <c r="B13" s="1"/>
  <c r="B16" s="1"/>
  <c r="B14"/>
  <c r="B17" s="1"/>
  <c r="B20" s="1"/>
  <c r="E42" i="51" a="1"/>
  <c r="E42" s="1"/>
  <c r="H9" i="54"/>
  <c r="G8"/>
  <c r="H10"/>
  <c r="F10"/>
  <c r="H8"/>
  <c r="G10"/>
  <c r="F9"/>
  <c r="G9"/>
  <c r="F8"/>
  <c r="F28" i="53"/>
  <c r="F32" s="1"/>
  <c r="F36" s="1"/>
  <c r="D28"/>
  <c r="D32" s="1"/>
  <c r="D36" s="1"/>
  <c r="E34"/>
  <c r="C28"/>
  <c r="C32" s="1"/>
  <c r="C36" s="1"/>
  <c r="D34"/>
  <c r="A28"/>
  <c r="A32" s="1"/>
  <c r="A36" s="1"/>
  <c r="E28"/>
  <c r="E32" s="1"/>
  <c r="E36" s="1"/>
  <c r="C34"/>
  <c r="C38" s="1"/>
  <c r="C42" s="1"/>
  <c r="C46" s="1"/>
  <c r="C45" s="1"/>
  <c r="F34"/>
  <c r="H22" i="51"/>
  <c r="I22" s="1"/>
  <c r="F6" i="49"/>
  <c r="D7"/>
  <c r="F14" i="44" a="1"/>
  <c r="C14" i="41"/>
  <c r="A10"/>
  <c r="A13" s="1"/>
  <c r="A16" s="1"/>
  <c r="E23"/>
  <c r="D10"/>
  <c r="D13" s="1"/>
  <c r="D16" s="1"/>
  <c r="D23"/>
  <c r="E22"/>
  <c r="G8" i="51" l="1"/>
  <c r="H8" s="1"/>
  <c r="E17" i="50"/>
  <c r="H17" s="1"/>
  <c r="H20" i="51"/>
  <c r="I20" s="1"/>
  <c r="D14" i="41"/>
  <c r="D17" s="1"/>
  <c r="D20" s="1"/>
  <c r="B19"/>
  <c r="C17"/>
  <c r="C20" s="1"/>
  <c r="C19" s="1"/>
  <c r="E38" i="53"/>
  <c r="E42" s="1"/>
  <c r="E46" s="1"/>
  <c r="E45" s="1"/>
  <c r="A14" i="41"/>
  <c r="A17" s="1"/>
  <c r="A20" s="1"/>
  <c r="A19" s="1"/>
  <c r="E43" i="51"/>
  <c r="F43" s="1"/>
  <c r="E44"/>
  <c r="F44" s="1"/>
  <c r="B38" i="53"/>
  <c r="B42" s="1"/>
  <c r="B46" s="1"/>
  <c r="B45" s="1"/>
  <c r="D38"/>
  <c r="D42" s="1"/>
  <c r="D46" s="1"/>
  <c r="D45" s="1"/>
  <c r="F38"/>
  <c r="F42" s="1"/>
  <c r="F46" s="1"/>
  <c r="F45" s="1"/>
  <c r="C40"/>
  <c r="C44" s="1"/>
  <c r="A38"/>
  <c r="A42" s="1"/>
  <c r="A46" s="1"/>
  <c r="A45" s="1"/>
  <c r="J9" i="51"/>
  <c r="K23"/>
  <c r="K25"/>
  <c r="K24"/>
  <c r="F42"/>
  <c r="D8" i="49"/>
  <c r="F7"/>
  <c r="F14" i="44"/>
  <c r="F15"/>
  <c r="F16"/>
  <c r="D19" i="41"/>
  <c r="G4" i="6"/>
  <c r="G5" s="1"/>
  <c r="G7" s="1"/>
  <c r="F4" i="7"/>
  <c r="F5" s="1"/>
  <c r="F7" s="1"/>
  <c r="F40" i="53" l="1"/>
  <c r="F44" s="1"/>
  <c r="D40"/>
  <c r="D44" s="1"/>
  <c r="E40"/>
  <c r="E44" s="1"/>
  <c r="B53" i="51"/>
  <c r="B40" i="53"/>
  <c r="B44" s="1"/>
  <c r="F6" i="7"/>
  <c r="G6" i="6"/>
  <c r="G8" s="1"/>
  <c r="G9" s="1"/>
  <c r="H47" i="51"/>
  <c r="H45"/>
  <c r="H46" s="1"/>
  <c r="F8" i="7"/>
  <c r="A40" i="53"/>
  <c r="A44" s="1"/>
  <c r="F8" i="49"/>
  <c r="D9"/>
  <c r="F18" i="44"/>
  <c r="E10"/>
  <c r="E11"/>
  <c r="F19"/>
  <c r="E12"/>
  <c r="F20"/>
  <c r="F9" i="49" l="1"/>
  <c r="D10"/>
  <c r="G18" i="44" a="1"/>
  <c r="F7"/>
  <c r="G10" a="1"/>
  <c r="F10" i="49" l="1"/>
  <c r="D11"/>
  <c r="G20" i="44"/>
  <c r="G18"/>
  <c r="G21"/>
  <c r="G19"/>
  <c r="G10"/>
  <c r="G11"/>
  <c r="G12"/>
  <c r="D12" i="49" l="1"/>
  <c r="F11"/>
  <c r="D13" l="1"/>
  <c r="F12"/>
  <c r="F13" l="1"/>
  <c r="D14"/>
  <c r="F14" l="1"/>
  <c r="D15"/>
  <c r="D16" l="1"/>
  <c r="F15"/>
  <c r="D17" l="1"/>
  <c r="F16"/>
  <c r="F17" l="1"/>
  <c r="D18"/>
  <c r="F18" l="1"/>
  <c r="D19"/>
  <c r="F19" s="1"/>
</calcChain>
</file>

<file path=xl/comments1.xml><?xml version="1.0" encoding="utf-8"?>
<comments xmlns="http://schemas.openxmlformats.org/spreadsheetml/2006/main">
  <authors>
    <author xml:space="preserve"> </author>
  </authors>
  <commentList>
    <comment ref="B6" authorId="0">
      <text>
        <r>
          <rPr>
            <sz val="8"/>
            <color indexed="81"/>
            <rFont val="Tahoma"/>
            <family val="2"/>
          </rPr>
          <t>Enter four values in this 2X2 array. Below, we will invert this 2X2 matrix. If the matrix does not invert, it probably cannot be inverted. Re-enter the cell values.</t>
        </r>
      </text>
    </comment>
    <comment ref="A9" authorId="0">
      <text>
        <r>
          <rPr>
            <sz val="8"/>
            <color indexed="81"/>
            <rFont val="Tahoma"/>
            <family val="2"/>
          </rPr>
          <t>The four cells on the left represent the original matrix above.</t>
        </r>
      </text>
    </comment>
    <comment ref="C9" authorId="0">
      <text>
        <r>
          <rPr>
            <sz val="8"/>
            <color indexed="81"/>
            <rFont val="Tahoma"/>
            <family val="2"/>
          </rPr>
          <t>The four cells on the left with 1,0,0 and 1 values represent the identity matrix that we augmented the original matrix with.</t>
        </r>
      </text>
    </comment>
    <comment ref="A13" authorId="0">
      <text>
        <r>
          <rPr>
            <sz val="8"/>
            <color indexed="81"/>
            <rFont val="Tahoma"/>
            <family val="2"/>
          </rPr>
          <t>Start in the upper left hand corner to stay organized. Get a 1 there first. To do this, multiply the entire row by the inverse of element (1,1) (this means the element in the first row and first column). Multiplying a row by a constant is an allowable row operation. The inverse of what was element (1,1) is the constant. Remember, that whatever you do with any one element in a row, you must do with every other element in that row.</t>
        </r>
      </text>
    </comment>
    <comment ref="B13" authorId="0">
      <text>
        <r>
          <rPr>
            <sz val="8"/>
            <color indexed="81"/>
            <rFont val="Tahoma"/>
            <family val="2"/>
          </rPr>
          <t>Multiply element (1,2) (This means the element in the first row, second column) by the inverse of element (1,1) (this means the element in the first row and first column).</t>
        </r>
      </text>
    </comment>
    <comment ref="C13" authorId="0">
      <text>
        <r>
          <rPr>
            <sz val="8"/>
            <color indexed="81"/>
            <rFont val="Tahoma"/>
            <family val="2"/>
          </rPr>
          <t>Multiply element (1,3) (This means the element in the first row, third column) by the inverse of element (1,1) (this means the element in the first row and first column).</t>
        </r>
      </text>
    </comment>
    <comment ref="D13" authorId="0">
      <text>
        <r>
          <rPr>
            <sz val="8"/>
            <color indexed="81"/>
            <rFont val="Tahoma"/>
            <family val="2"/>
          </rPr>
          <t>Multiply element (1,4) (This means the element in the first row, fourth column) by the inverse of element (1,1) (this means the element in the first row and first column).</t>
        </r>
      </text>
    </comment>
    <comment ref="A14" authorId="0">
      <text>
        <r>
          <rPr>
            <sz val="8"/>
            <color indexed="81"/>
            <rFont val="Tahoma"/>
            <family val="2"/>
          </rPr>
          <t>We haven't done anything yet in this row. We will as our next step.</t>
        </r>
      </text>
    </comment>
    <comment ref="A16" authorId="0">
      <text>
        <r>
          <rPr>
            <sz val="8"/>
            <color indexed="81"/>
            <rFont val="Tahoma"/>
            <family val="2"/>
          </rPr>
          <t>We will leave this row alone for now.</t>
        </r>
      </text>
    </comment>
    <comment ref="A17" authorId="0">
      <text>
        <r>
          <rPr>
            <sz val="8"/>
            <color indexed="81"/>
            <rFont val="Tahoma"/>
            <family val="2"/>
          </rPr>
          <t>Now, replace element (2,1) with a zero by performing an allowable row operation. Multiply the top row by the old element (2,1) and subtract it from the old second row. This is an allowable row operation: we multiplied the new first row by a constant and subtracted it from the old second row.</t>
        </r>
      </text>
    </comment>
    <comment ref="B17" authorId="0">
      <text>
        <r>
          <rPr>
            <sz val="8"/>
            <color indexed="81"/>
            <rFont val="Tahoma"/>
            <family val="2"/>
          </rPr>
          <t>Multiply the second element in the top row by the old element (2,1) and subtract it from the second element in the old second row.</t>
        </r>
      </text>
    </comment>
    <comment ref="C17" authorId="0">
      <text>
        <r>
          <rPr>
            <sz val="8"/>
            <color indexed="81"/>
            <rFont val="Tahoma"/>
            <family val="2"/>
          </rPr>
          <t>Multiply the third element in the top row by the old element (2,1) and subtract it from the third element in the old second row.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Multiply the fourth element in the top row by the old element (2,1) and subtract it from the fourth element in the old second row.</t>
        </r>
      </text>
    </comment>
    <comment ref="B20" authorId="0">
      <text>
        <r>
          <rPr>
            <sz val="8"/>
            <color indexed="81"/>
            <rFont val="Tahoma"/>
            <family val="2"/>
          </rPr>
          <t>Move to the lower right hand hand corner to stay organized. Get a 1 there. To do this, multiply the entire second row by the inverse of element (2,2) (this means the element in the second row and second column) in Matrix B above. Multiplying the old second row by a constant is an allowable row operation. The inverse of what was element (2,2) is the constant.</t>
        </r>
      </text>
    </comment>
    <comment ref="B22" authorId="0">
      <text>
        <r>
          <rPr>
            <sz val="8"/>
            <color indexed="81"/>
            <rFont val="Tahoma"/>
            <family val="2"/>
          </rPr>
          <t>Now, replace element (1,2) with a zero by performing an allowable row operation. Multiply the bottom row by the old element (1,2) and subtract it from the old first row. This is an allowable row operation: we multiplied the new first row by a constant and subtracted it from the old second row.</t>
        </r>
      </text>
    </comment>
    <comment ref="G30" authorId="0">
      <text>
        <r>
          <rPr>
            <sz val="8"/>
            <color indexed="81"/>
            <rFont val="Tahoma"/>
            <family val="2"/>
          </rPr>
          <t>This number should be 1.</t>
        </r>
      </text>
    </comment>
    <comment ref="H30" authorId="0">
      <text>
        <r>
          <rPr>
            <sz val="8"/>
            <color indexed="81"/>
            <rFont val="Tahoma"/>
            <family val="2"/>
          </rPr>
          <t>This number should be zero. If the number has an E in it, it means that the spreadsheet rounded the value to some constant very close to zero.</t>
        </r>
      </text>
    </comment>
    <comment ref="G31" authorId="0">
      <text>
        <r>
          <rPr>
            <sz val="8"/>
            <color indexed="81"/>
            <rFont val="Tahoma"/>
            <family val="2"/>
          </rPr>
          <t>This number should be zero. If the number has an E in it, it means that the spreadsheet rounded the value to some constant very close to zero.</t>
        </r>
      </text>
    </comment>
    <comment ref="H31" authorId="0">
      <text>
        <r>
          <rPr>
            <sz val="8"/>
            <color indexed="81"/>
            <rFont val="Tahoma"/>
            <family val="2"/>
          </rPr>
          <t>This number should be 1.</t>
        </r>
      </text>
    </comment>
  </commentList>
</comments>
</file>

<file path=xl/sharedStrings.xml><?xml version="1.0" encoding="utf-8"?>
<sst xmlns="http://schemas.openxmlformats.org/spreadsheetml/2006/main" count="404" uniqueCount="247">
  <si>
    <t>Inverse Matrix</t>
  </si>
  <si>
    <t>Rate</t>
  </si>
  <si>
    <t>The Black-Scholes Options Pricing Model</t>
  </si>
  <si>
    <t>Stock Price</t>
  </si>
  <si>
    <t>Exercise Price</t>
  </si>
  <si>
    <t>Riskless Rate</t>
  </si>
  <si>
    <t>Time to Expiry</t>
  </si>
  <si>
    <t>Input Definitions</t>
  </si>
  <si>
    <t>Inputs</t>
  </si>
  <si>
    <t>Formula Values</t>
  </si>
  <si>
    <t>Outputs</t>
  </si>
  <si>
    <t>Symbols</t>
  </si>
  <si>
    <t>Standard Deviation</t>
  </si>
  <si>
    <t>S =</t>
  </si>
  <si>
    <t>X =</t>
  </si>
  <si>
    <t>r =</t>
  </si>
  <si>
    <t>sigma =</t>
  </si>
  <si>
    <t>T =</t>
  </si>
  <si>
    <t>d1 =</t>
  </si>
  <si>
    <t>d2 =</t>
  </si>
  <si>
    <t>N(d1) =</t>
  </si>
  <si>
    <t>N(d2) =</t>
  </si>
  <si>
    <t>c0 =</t>
  </si>
  <si>
    <t>The Black Scholes Options Pricing Formulas:</t>
  </si>
  <si>
    <t>The worksheets presented here are arranged by topics covered in lectures.</t>
  </si>
  <si>
    <t>Lecture topics are identified in the tabs at the bottoms of the worksheets.</t>
  </si>
  <si>
    <t>It may be useful to use these worksheets in conjunction with your</t>
  </si>
  <si>
    <t>lecture notes to follow the computations. Also, these worksheets may</t>
  </si>
  <si>
    <t>be useful to students who were unable to attend certain lectures.</t>
  </si>
  <si>
    <t>Perhaps, most students will find this collection of worksheets useful in</t>
  </si>
  <si>
    <t>understanding many of the more quantitative topics discussed in the</t>
  </si>
  <si>
    <t>course and provide opportunities to practice many of the computations.</t>
  </si>
  <si>
    <t>In many instances, students can use these worksheets to create</t>
  </si>
  <si>
    <t>additional problems which can be worked through by hand and then</t>
  </si>
  <si>
    <t>checked with solutions given on the worksheets.</t>
  </si>
  <si>
    <t xml:space="preserve">     V</t>
  </si>
  <si>
    <t xml:space="preserve">     =</t>
  </si>
  <si>
    <t>2X2 Matrix Inversion: Gauss-Jordan Elimination</t>
  </si>
  <si>
    <t>This worksheet provides a step-by-step example on how to invert a 2X2 matrix by hand.</t>
  </si>
  <si>
    <t>Suppose that we wish to invert the following matrix one step at a time using a Gauss-Jordan elimination procedure:</t>
  </si>
  <si>
    <t>First, we augment the matrix with the identity matrix (a matrix with 1's in the Principal Diagonal and zeros elsewhere):</t>
  </si>
  <si>
    <t>We start in the first column and the first row. Simply perform row operations to obtain a 1 in the first row of the first column:</t>
  </si>
  <si>
    <t>Row 1 * 1/A7</t>
  </si>
  <si>
    <t>Now, perform row operations to obtain a zero in the second row of the first column:</t>
  </si>
  <si>
    <t>Row 2 - A11 * Row 1</t>
  </si>
  <si>
    <t>Now, perform a row operation to obtain a 1 in the second row of the second column:</t>
  </si>
  <si>
    <t>Row 2 * 1/B14</t>
  </si>
  <si>
    <t>Now, perform row operations to obtain a zero in the first row of the second column:</t>
  </si>
  <si>
    <t>Row 1 - B16 * Row 2</t>
  </si>
  <si>
    <t>The last two columns represent the inverse of our original matrix. We can check our work below:</t>
  </si>
  <si>
    <t>You may use this worksheet for any 2X2 matrix.  Simply enter elements into the yellow input area A4:B5</t>
  </si>
  <si>
    <t>and output will appear in the red areas just above here. The matrix will be solved step-by-step.</t>
  </si>
  <si>
    <t>Fixed Income Arbitrage</t>
  </si>
  <si>
    <t>Bond A</t>
  </si>
  <si>
    <t>Bond B</t>
  </si>
  <si>
    <t>Bond C</t>
  </si>
  <si>
    <t>Use Bonds A, B</t>
  </si>
  <si>
    <t>Bond D</t>
  </si>
  <si>
    <t>P0=1000</t>
  </si>
  <si>
    <t>P0=1055.5</t>
  </si>
  <si>
    <t>P0=889</t>
  </si>
  <si>
    <t>and C to replicate</t>
  </si>
  <si>
    <t>P0 = 1360</t>
  </si>
  <si>
    <t>F=1000</t>
  </si>
  <si>
    <t>Bond D:</t>
  </si>
  <si>
    <t>c = .20</t>
  </si>
  <si>
    <t>c=.04</t>
  </si>
  <si>
    <t>c=.06</t>
  </si>
  <si>
    <t>c=0</t>
  </si>
  <si>
    <t>F = 1000</t>
  </si>
  <si>
    <t>P0(D) should be:</t>
  </si>
  <si>
    <t>n=2</t>
  </si>
  <si>
    <t>n=3</t>
  </si>
  <si>
    <t>n = 3</t>
  </si>
  <si>
    <t>From Column F</t>
  </si>
  <si>
    <t>t=1</t>
  </si>
  <si>
    <t>t=2</t>
  </si>
  <si>
    <t>t=3</t>
  </si>
  <si>
    <t>^Original Cash Flow Matrix^</t>
  </si>
  <si>
    <t>^Weights^</t>
  </si>
  <si>
    <t>Solve for Bond D CFs</t>
  </si>
  <si>
    <t>^Inverse of Cash Flow Matrix^</t>
  </si>
  <si>
    <t>^Bond D CFs^</t>
  </si>
  <si>
    <t>CF Time 0</t>
  </si>
  <si>
    <t>CF Time 1</t>
  </si>
  <si>
    <t>CF Time 2</t>
  </si>
  <si>
    <t>CF Time 3</t>
  </si>
  <si>
    <t>^Cash Flow of each bond^</t>
  </si>
  <si>
    <t>^Arb.Port.Weights^</t>
  </si>
  <si>
    <t>ytm(A) =</t>
  </si>
  <si>
    <t>Bootstrapping The Yield Curve</t>
  </si>
  <si>
    <t>Bond #</t>
  </si>
  <si>
    <t>%Coupon</t>
  </si>
  <si>
    <t>Ask Price</t>
  </si>
  <si>
    <r>
      <t>D</t>
    </r>
    <r>
      <rPr>
        <b/>
        <u/>
        <vertAlign val="subscript"/>
        <sz val="10"/>
        <rFont val="Arial"/>
        <family val="2"/>
      </rPr>
      <t>t</t>
    </r>
  </si>
  <si>
    <t>Spot Rate</t>
  </si>
  <si>
    <t>Obtaining the Yield Curve</t>
  </si>
  <si>
    <t>Suppose that market prices of two two-year bonds are given to be 826.4 and 1005.</t>
  </si>
  <si>
    <t>The first bond is a zero coupon and the second is a 10% coupon issue. Assume that investors value bonds with</t>
  </si>
  <si>
    <t>present value frameworks. We set up two valuation equations with discount functions D1 and D2.</t>
  </si>
  <si>
    <t>We will first solve the following simple linear system for D1 and D2:</t>
  </si>
  <si>
    <t xml:space="preserve">    0D1 + 1000D2 =  826.4</t>
  </si>
  <si>
    <t>100D1 + 1100D2 = 1005</t>
  </si>
  <si>
    <t>This represents the coefficients matrix C. We will invert this matrix below.</t>
  </si>
  <si>
    <t>C</t>
  </si>
  <si>
    <t>The Price</t>
  </si>
  <si>
    <t>D1</t>
  </si>
  <si>
    <t>The discount</t>
  </si>
  <si>
    <r>
      <t xml:space="preserve">Vector </t>
    </r>
    <r>
      <rPr>
        <b/>
        <sz val="10"/>
        <rFont val="Arial"/>
        <family val="2"/>
      </rPr>
      <t>s</t>
    </r>
  </si>
  <si>
    <t>D2</t>
  </si>
  <si>
    <r>
      <t xml:space="preserve">Vector </t>
    </r>
    <r>
      <rPr>
        <b/>
        <sz val="10"/>
        <rFont val="Arial"/>
        <family val="2"/>
      </rPr>
      <t>d</t>
    </r>
  </si>
  <si>
    <t xml:space="preserve">     s</t>
  </si>
  <si>
    <t xml:space="preserve"> d</t>
  </si>
  <si>
    <t>Spot and Forward Rates</t>
  </si>
  <si>
    <r>
      <t>y</t>
    </r>
    <r>
      <rPr>
        <b/>
        <vertAlign val="subscript"/>
        <sz val="14"/>
        <rFont val="Arial"/>
        <family val="2"/>
      </rPr>
      <t>0,1</t>
    </r>
    <r>
      <rPr>
        <b/>
        <sz val="14"/>
        <rFont val="Arial"/>
        <family val="2"/>
      </rPr>
      <t xml:space="preserve"> =</t>
    </r>
  </si>
  <si>
    <r>
      <t>y</t>
    </r>
    <r>
      <rPr>
        <b/>
        <vertAlign val="subscript"/>
        <sz val="14"/>
        <rFont val="Arial"/>
        <family val="2"/>
      </rPr>
      <t>0,2</t>
    </r>
    <r>
      <rPr>
        <b/>
        <sz val="14"/>
        <rFont val="Arial"/>
        <family val="2"/>
      </rPr>
      <t xml:space="preserve"> =</t>
    </r>
  </si>
  <si>
    <r>
      <t>C</t>
    </r>
    <r>
      <rPr>
        <b/>
        <vertAlign val="superscript"/>
        <sz val="14"/>
        <rFont val="Arial"/>
        <family val="2"/>
      </rPr>
      <t>-1</t>
    </r>
  </si>
  <si>
    <t xml:space="preserve">     d</t>
  </si>
  <si>
    <r>
      <t>y</t>
    </r>
    <r>
      <rPr>
        <b/>
        <vertAlign val="subscript"/>
        <sz val="14"/>
        <rFont val="Arial"/>
        <family val="2"/>
      </rPr>
      <t>1,2</t>
    </r>
    <r>
      <rPr>
        <b/>
        <sz val="14"/>
        <rFont val="Arial"/>
        <family val="2"/>
      </rPr>
      <t xml:space="preserve"> =</t>
    </r>
  </si>
  <si>
    <t>Yield Curve Estimation with Coupon Bonds: Example 1</t>
  </si>
  <si>
    <t>Bond B*</t>
  </si>
  <si>
    <t>Original Cash Flow Matrix</t>
  </si>
  <si>
    <t>y01</t>
  </si>
  <si>
    <t>y02</t>
  </si>
  <si>
    <t>Price</t>
  </si>
  <si>
    <t>Discount</t>
  </si>
  <si>
    <t>Spot</t>
  </si>
  <si>
    <t>y12</t>
  </si>
  <si>
    <t>Bad Example</t>
  </si>
  <si>
    <t>Vector</t>
  </si>
  <si>
    <t>Functions</t>
  </si>
  <si>
    <t>Rates</t>
  </si>
  <si>
    <t>Forward</t>
  </si>
  <si>
    <t>Yield Curve Estimation with Coupon Bonds: Example 2</t>
  </si>
  <si>
    <t>ytm(B) =</t>
  </si>
  <si>
    <t>ytm(C) =</t>
  </si>
  <si>
    <t>y03</t>
  </si>
  <si>
    <t xml:space="preserve">             Inverse Matrix</t>
  </si>
  <si>
    <t>y23</t>
  </si>
  <si>
    <t>y13</t>
  </si>
  <si>
    <t>Yield Curve Estimation with Coupon Bonds: Example 3</t>
  </si>
  <si>
    <t>Bond E</t>
  </si>
  <si>
    <t>Bond F</t>
  </si>
  <si>
    <t>Bond G</t>
  </si>
  <si>
    <t>c=.05</t>
  </si>
  <si>
    <t>c=.09</t>
  </si>
  <si>
    <t>P0=947.376</t>
  </si>
  <si>
    <t>P0=904.438</t>
  </si>
  <si>
    <t>P0=980.999</t>
  </si>
  <si>
    <t>The following illustrate computations for the example:</t>
  </si>
  <si>
    <t>Cash Flow Matrix</t>
  </si>
  <si>
    <t>Bond H</t>
  </si>
  <si>
    <t>c=.02</t>
  </si>
  <si>
    <t>P0=?</t>
  </si>
  <si>
    <t>is the price of Bond H</t>
  </si>
  <si>
    <t>This worksheet provides additional explanations in comments in various individual cells.</t>
  </si>
  <si>
    <t>Read the comments by waiving the cursor over the cells.</t>
  </si>
  <si>
    <r>
      <t xml:space="preserve">Matrix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, Row 1</t>
    </r>
  </si>
  <si>
    <r>
      <t xml:space="preserve">Matrix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, Row 2</t>
    </r>
  </si>
  <si>
    <t>Note the comments in cells. To read them, waive the cursor over the cell without clicking.</t>
  </si>
  <si>
    <r>
      <t xml:space="preserve">Matrix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, Row 1</t>
    </r>
  </si>
  <si>
    <r>
      <t xml:space="preserve">Matrix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, Row 2</t>
    </r>
  </si>
  <si>
    <t>The last two columns represent the inverse of our original matrix. The inverse matrix is below.</t>
  </si>
  <si>
    <t>Inverse Matrix, Row 1</t>
  </si>
  <si>
    <r>
      <t>Inverse Matrix</t>
    </r>
    <r>
      <rPr>
        <sz val="10"/>
        <rFont val="Arial"/>
        <family val="2"/>
      </rPr>
      <t>, Row 2</t>
    </r>
  </si>
  <si>
    <t xml:space="preserve"> We can check our work below:</t>
  </si>
  <si>
    <t>times</t>
  </si>
  <si>
    <t>equals</t>
  </si>
  <si>
    <t>Matrix Inversion: Gauss-Jordan Elimination</t>
  </si>
  <si>
    <t>This worksheet provides a step-by-step example on how to invert a 3X3 matrix by hand.</t>
  </si>
  <si>
    <t>Row 1 * 1/A8</t>
  </si>
  <si>
    <t>Row 1 * A13 - Row 2</t>
  </si>
  <si>
    <t>Now, perform row operations to obtain a zero in the third row of the first column:</t>
  </si>
  <si>
    <t>Row 1*A18 - Row 3</t>
  </si>
  <si>
    <t>Row 2 * 1/B21</t>
  </si>
  <si>
    <t>Row 1 - Row 2 * B24</t>
  </si>
  <si>
    <t>Now, perform row operations to obtain a zero in the third row of the second column:</t>
  </si>
  <si>
    <t>Row 3 - B30 * Row 2</t>
  </si>
  <si>
    <t>Now, perform a row operation to obtain a 1 in the third row of the third column:</t>
  </si>
  <si>
    <t>Row 3 * 1/C34</t>
  </si>
  <si>
    <t>Now, perform row operations to obtain a zero in the first row of the third column:</t>
  </si>
  <si>
    <t>Row 1 - C36 * Row 3</t>
  </si>
  <si>
    <t>Now, perform row operations to obtain a zero in the second row of the third column:</t>
  </si>
  <si>
    <t>Row 2 - $C41 * Row 3</t>
  </si>
  <si>
    <t>The last three columns represent the inverse of our original matrix. We can check our work below:</t>
  </si>
  <si>
    <t>You may use this worksheet for any 3X3 matrix.  Simply enter elements into the yellow input area A4:C6</t>
  </si>
  <si>
    <t>Inverting Matrices and Solving Systems of Linear Equations</t>
  </si>
  <si>
    <r>
      <t xml:space="preserve">Let </t>
    </r>
    <r>
      <rPr>
        <b/>
        <sz val="10"/>
        <rFont val="Arial"/>
        <family val="2"/>
      </rPr>
      <t xml:space="preserve">V </t>
    </r>
    <r>
      <rPr>
        <sz val="10"/>
        <rFont val="Arial"/>
        <family val="2"/>
      </rPr>
      <t>represent a 3X3 matrix that we wish to invert</t>
    </r>
  </si>
  <si>
    <r>
      <t>V</t>
    </r>
    <r>
      <rPr>
        <b/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is the inverse</t>
    </r>
  </si>
  <si>
    <t>We check to see if</t>
  </si>
  <si>
    <r>
      <t xml:space="preserve">of Matrix </t>
    </r>
    <r>
      <rPr>
        <b/>
        <sz val="10"/>
        <rFont val="Arial"/>
        <family val="2"/>
      </rPr>
      <t>V</t>
    </r>
  </si>
  <si>
    <r>
      <t>V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V</t>
    </r>
    <r>
      <rPr>
        <b/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= </t>
    </r>
    <r>
      <rPr>
        <b/>
        <sz val="10"/>
        <rFont val="Arial"/>
        <family val="2"/>
      </rPr>
      <t>I</t>
    </r>
  </si>
  <si>
    <r>
      <t xml:space="preserve">    V</t>
    </r>
    <r>
      <rPr>
        <b/>
        <vertAlign val="superscript"/>
        <sz val="14"/>
        <rFont val="Arial"/>
        <family val="2"/>
      </rPr>
      <t>-1</t>
    </r>
  </si>
  <si>
    <t xml:space="preserve">        I</t>
  </si>
  <si>
    <t>p0 =</t>
  </si>
  <si>
    <t>Substitute values for sigma until c0 equals market price.</t>
  </si>
  <si>
    <t>Applying the Black-Scholes Options Pricing Model to Corporate Securities</t>
  </si>
  <si>
    <t>Asset Value</t>
  </si>
  <si>
    <t>Debt Face Value</t>
  </si>
  <si>
    <t>Asset Std.Dev.</t>
  </si>
  <si>
    <t>Maturity Date</t>
  </si>
  <si>
    <t>Equity Value</t>
  </si>
  <si>
    <t>Risk Premium on Debt</t>
  </si>
  <si>
    <r>
      <t>S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</si>
  <si>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r>
      <t>c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</si>
  <si>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r>
      <t>p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</si>
  <si>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t>Debt Value</t>
  </si>
  <si>
    <r>
      <t>Xe</t>
    </r>
    <r>
      <rPr>
        <b/>
        <vertAlign val="superscript"/>
        <sz val="10"/>
        <rFont val="Arial"/>
        <family val="2"/>
      </rPr>
      <t>-rT</t>
    </r>
    <r>
      <rPr>
        <b/>
        <sz val="10"/>
        <rFont val="Arial"/>
        <family val="2"/>
      </rPr>
      <t xml:space="preserve"> - p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</si>
  <si>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t xml:space="preserve">   valuation.</t>
  </si>
  <si>
    <t xml:space="preserve">   as applied to bond</t>
  </si>
  <si>
    <t xml:space="preserve">   the PV Annuity</t>
  </si>
  <si>
    <t>B10 is based on</t>
  </si>
  <si>
    <t xml:space="preserve">   bond.</t>
  </si>
  <si>
    <t xml:space="preserve">   flows on from the</t>
  </si>
  <si>
    <t xml:space="preserve">   discounted cash</t>
  </si>
  <si>
    <t>B9 is the sum of</t>
  </si>
  <si>
    <t>PV Bond</t>
  </si>
  <si>
    <t>n</t>
  </si>
  <si>
    <t>k</t>
  </si>
  <si>
    <t>c</t>
  </si>
  <si>
    <t>F</t>
  </si>
  <si>
    <t>PV[CF(t)]</t>
  </si>
  <si>
    <t xml:space="preserve">     t</t>
  </si>
  <si>
    <t>Bond Details</t>
  </si>
  <si>
    <t>This worksheet can also be used to value other bonds with n between 1 and 53 by changing values in the yellow table.</t>
  </si>
  <si>
    <t xml:space="preserve">We wish to value a 30-year 10% coupon bond with a face value equal to $1000. Assume a discount rate equal to 6%. </t>
  </si>
  <si>
    <t>Bond Valuation Example</t>
  </si>
  <si>
    <t>Fixed Income Portfolio Dedication</t>
  </si>
  <si>
    <t>^Fixed Income Portfolio Cash Flows^</t>
  </si>
  <si>
    <t>&lt;Liability Cash Flows</t>
  </si>
  <si>
    <t>=</t>
  </si>
  <si>
    <t>^#'s of Each Bond^</t>
  </si>
  <si>
    <t>Liability Outflows</t>
  </si>
  <si>
    <t># of each Bond</t>
  </si>
  <si>
    <t>These</t>
  </si>
  <si>
    <t>are</t>
  </si>
  <si>
    <t>rounded</t>
  </si>
  <si>
    <t>Dedicated Port.Weights</t>
  </si>
  <si>
    <t>Yield to Maturity Example</t>
  </si>
  <si>
    <t>Enter Bond data into Column B of the Yellow Region.  Revise your y estimate until you are sufficiently close to the bond's correct yield.</t>
  </si>
  <si>
    <t>Guess for y</t>
  </si>
  <si>
    <t>Initial Bond Price</t>
  </si>
  <si>
    <t>Note: This calculator assumes that coupon payments are made annually beginning in one year.</t>
  </si>
  <si>
    <t xml:space="preserve">              Liabilities</t>
  </si>
  <si>
    <t>Year 1</t>
  </si>
  <si>
    <t>Year 2</t>
  </si>
  <si>
    <t>Year 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</si>
</sst>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b/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u/>
      <vertAlign val="subscript"/>
      <sz val="10"/>
      <name val="Arial"/>
      <family val="2"/>
    </font>
    <font>
      <sz val="10"/>
      <color rgb="FFFF0000"/>
      <name val="Arial"/>
      <family val="2"/>
    </font>
    <font>
      <b/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1" fillId="0" borderId="0"/>
    <xf numFmtId="0" fontId="2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9" fillId="0" borderId="0" xfId="0" applyFont="1"/>
    <xf numFmtId="0" fontId="0" fillId="2" borderId="0" xfId="0" applyFill="1"/>
    <xf numFmtId="0" fontId="0" fillId="3" borderId="0" xfId="0" applyFill="1"/>
    <xf numFmtId="0" fontId="10" fillId="2" borderId="0" xfId="0" applyFont="1" applyFill="1"/>
    <xf numFmtId="0" fontId="12" fillId="2" borderId="0" xfId="0" applyFont="1" applyFill="1"/>
    <xf numFmtId="0" fontId="10" fillId="2" borderId="0" xfId="0" applyFont="1" applyFill="1" applyAlignment="1">
      <alignment horizontal="right"/>
    </xf>
    <xf numFmtId="0" fontId="17" fillId="3" borderId="0" xfId="0" applyFont="1" applyFill="1"/>
    <xf numFmtId="0" fontId="23" fillId="3" borderId="0" xfId="0" applyFont="1" applyFill="1"/>
    <xf numFmtId="0" fontId="8" fillId="2" borderId="0" xfId="4" applyFill="1"/>
    <xf numFmtId="0" fontId="8" fillId="0" borderId="0" xfId="4"/>
    <xf numFmtId="0" fontId="8" fillId="2" borderId="0" xfId="4" applyFont="1" applyFill="1"/>
    <xf numFmtId="0" fontId="12" fillId="0" borderId="0" xfId="4" applyFont="1"/>
    <xf numFmtId="0" fontId="8" fillId="0" borderId="0" xfId="4" applyFont="1"/>
    <xf numFmtId="0" fontId="8" fillId="0" borderId="0" xfId="4" applyFill="1"/>
    <xf numFmtId="0" fontId="10" fillId="0" borderId="0" xfId="4" applyFont="1"/>
    <xf numFmtId="0" fontId="14" fillId="0" borderId="0" xfId="4" applyFont="1"/>
    <xf numFmtId="0" fontId="13" fillId="0" borderId="0" xfId="4" applyFont="1"/>
    <xf numFmtId="0" fontId="0" fillId="4" borderId="0" xfId="0" applyFill="1"/>
    <xf numFmtId="0" fontId="10" fillId="2" borderId="0" xfId="4" applyFont="1" applyFill="1"/>
    <xf numFmtId="0" fontId="10" fillId="0" borderId="0" xfId="4" applyFont="1" applyAlignment="1">
      <alignment horizontal="center"/>
    </xf>
    <xf numFmtId="0" fontId="8" fillId="0" borderId="0" xfId="4" applyAlignment="1">
      <alignment horizontal="center"/>
    </xf>
    <xf numFmtId="0" fontId="8" fillId="2" borderId="0" xfId="4" applyFill="1" applyAlignment="1">
      <alignment horizontal="center"/>
    </xf>
    <xf numFmtId="0" fontId="8" fillId="2" borderId="0" xfId="4" applyFont="1" applyFill="1" applyAlignment="1">
      <alignment horizontal="center"/>
    </xf>
    <xf numFmtId="0" fontId="15" fillId="0" borderId="0" xfId="4" applyFont="1"/>
    <xf numFmtId="0" fontId="15" fillId="0" borderId="0" xfId="4" applyNumberFormat="1" applyFont="1" applyAlignment="1">
      <alignment horizontal="center"/>
    </xf>
    <xf numFmtId="40" fontId="8" fillId="0" borderId="0" xfId="4" applyNumberFormat="1"/>
    <xf numFmtId="13" fontId="8" fillId="0" borderId="0" xfId="4" applyNumberFormat="1"/>
    <xf numFmtId="0" fontId="8" fillId="0" borderId="0" xfId="4" applyNumberFormat="1"/>
    <xf numFmtId="10" fontId="8" fillId="0" borderId="0" xfId="4" applyNumberFormat="1"/>
    <xf numFmtId="0" fontId="20" fillId="0" borderId="0" xfId="4" applyFont="1"/>
    <xf numFmtId="164" fontId="8" fillId="0" borderId="0" xfId="4" applyNumberFormat="1"/>
    <xf numFmtId="0" fontId="25" fillId="0" borderId="0" xfId="0" applyFont="1"/>
    <xf numFmtId="0" fontId="12" fillId="4" borderId="0" xfId="4" applyFont="1" applyFill="1"/>
    <xf numFmtId="0" fontId="8" fillId="4" borderId="0" xfId="4" applyFill="1"/>
    <xf numFmtId="0" fontId="10" fillId="4" borderId="0" xfId="4" applyFont="1" applyFill="1"/>
    <xf numFmtId="0" fontId="10" fillId="4" borderId="0" xfId="0" applyFont="1" applyFill="1"/>
    <xf numFmtId="0" fontId="8" fillId="0" borderId="0" xfId="0" applyFont="1"/>
    <xf numFmtId="0" fontId="10" fillId="0" borderId="0" xfId="4" quotePrefix="1" applyFont="1" applyAlignment="1">
      <alignment horizontal="center"/>
    </xf>
  </cellXfs>
  <cellStyles count="19">
    <cellStyle name="Comma 2" xfId="17"/>
    <cellStyle name="Normal" xfId="0" builtinId="0"/>
    <cellStyle name="Normal 10" xfId="12"/>
    <cellStyle name="Normal 11" xfId="4"/>
    <cellStyle name="Normal 12" xfId="5"/>
    <cellStyle name="Normal 13" xfId="13"/>
    <cellStyle name="Normal 14" xfId="14"/>
    <cellStyle name="Normal 15" xfId="15"/>
    <cellStyle name="Normal 16" xfId="18"/>
    <cellStyle name="Normal 2" xfId="1"/>
    <cellStyle name="Normal 2 2" xfId="10"/>
    <cellStyle name="Normal 3" xfId="2"/>
    <cellStyle name="Normal 4" xfId="6"/>
    <cellStyle name="Normal 5" xfId="3"/>
    <cellStyle name="Normal 6" xfId="7"/>
    <cellStyle name="Normal 7" xfId="8"/>
    <cellStyle name="Normal 8" xfId="11"/>
    <cellStyle name="Normal 9" xfId="9"/>
    <cellStyle name="Percent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978147283082769"/>
          <c:y val="9.124103850835158E-2"/>
          <c:w val="0.75669279551778512"/>
          <c:h val="0.67883332650213946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'Bootstrapping the Yield Curve'!$E$4:$E$19</c:f>
            </c:numRef>
          </c:xVal>
          <c:yVal>
            <c:numRef>
              <c:f>'Bootstrapping the Yield Curve'!$F$4:$F$19</c:f>
              <c:numCache>
                <c:formatCode>0.00%</c:formatCode>
                <c:ptCount val="16"/>
                <c:pt idx="0">
                  <c:v>2.941176470588247E-2</c:v>
                </c:pt>
                <c:pt idx="1">
                  <c:v>4.099529906704702E-2</c:v>
                </c:pt>
                <c:pt idx="2">
                  <c:v>4.4932742512162616E-2</c:v>
                </c:pt>
                <c:pt idx="3">
                  <c:v>4.6944626470767359E-2</c:v>
                </c:pt>
                <c:pt idx="4">
                  <c:v>4.7554989085895949E-2</c:v>
                </c:pt>
                <c:pt idx="5">
                  <c:v>4.7962095170871244E-2</c:v>
                </c:pt>
                <c:pt idx="6">
                  <c:v>4.8252982092236163E-2</c:v>
                </c:pt>
                <c:pt idx="7">
                  <c:v>4.8471200269375903E-2</c:v>
                </c:pt>
                <c:pt idx="8">
                  <c:v>5.0010668564737015E-2</c:v>
                </c:pt>
                <c:pt idx="9">
                  <c:v>5.0259336533132304E-2</c:v>
                </c:pt>
                <c:pt idx="10">
                  <c:v>5.0462835945934703E-2</c:v>
                </c:pt>
                <c:pt idx="11">
                  <c:v>5.0632448909958994E-2</c:v>
                </c:pt>
                <c:pt idx="12">
                  <c:v>5.1682650899392613E-2</c:v>
                </c:pt>
                <c:pt idx="13">
                  <c:v>5.1919258088300113E-2</c:v>
                </c:pt>
                <c:pt idx="14">
                  <c:v>5.2124360710201989E-2</c:v>
                </c:pt>
                <c:pt idx="15">
                  <c:v>5.3678228311992093E-2</c:v>
                </c:pt>
              </c:numCache>
            </c:numRef>
          </c:yVal>
          <c:smooth val="1"/>
        </c:ser>
        <c:axId val="64101760"/>
        <c:axId val="64121088"/>
      </c:scatterChart>
      <c:valAx>
        <c:axId val="64101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2311563244375903"/>
              <c:y val="0.86861467134126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21088"/>
        <c:crosses val="autoZero"/>
        <c:crossBetween val="midCat"/>
      </c:valAx>
      <c:valAx>
        <c:axId val="64121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Spot Rate</a:t>
                </a:r>
              </a:p>
            </c:rich>
          </c:tx>
          <c:layout>
            <c:manualLayout>
              <c:xMode val="edge"/>
              <c:yMode val="edge"/>
              <c:x val="3.8929440389294405E-2"/>
              <c:y val="0.32846791961224103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01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26</xdr:row>
      <xdr:rowOff>1</xdr:rowOff>
    </xdr:from>
    <xdr:to>
      <xdr:col>12</xdr:col>
      <xdr:colOff>342900</xdr:colOff>
      <xdr:row>27</xdr:row>
      <xdr:rowOff>123826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4314826"/>
          <a:ext cx="6877050" cy="285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26</xdr:row>
      <xdr:rowOff>2</xdr:rowOff>
    </xdr:from>
    <xdr:to>
      <xdr:col>12</xdr:col>
      <xdr:colOff>342900</xdr:colOff>
      <xdr:row>27</xdr:row>
      <xdr:rowOff>38101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4400552"/>
          <a:ext cx="6877050" cy="2000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</xdr:row>
      <xdr:rowOff>66675</xdr:rowOff>
    </xdr:from>
    <xdr:to>
      <xdr:col>12</xdr:col>
      <xdr:colOff>57150</xdr:colOff>
      <xdr:row>18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P51\F06\Webpage\650LectureSpreadshee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Geometric Expansions"/>
      <sheetName val="Portfolio Variance Matrices"/>
      <sheetName val="Inverting a 2X2 Matrix by Hand"/>
      <sheetName val="Detailed 2X2 Example"/>
      <sheetName val="Gauss-Jordan"/>
      <sheetName val="Inverting Matrices"/>
      <sheetName val="Bootstrapping the Yield Curve"/>
      <sheetName val="Obtaining the Yield Curve"/>
      <sheetName val="Yield Curve Estimation"/>
      <sheetName val="Fixed Income Arbitrage"/>
      <sheetName val="Fixed Income Dedication"/>
      <sheetName val="Spanning the State Space"/>
      <sheetName val="Option Pricing and Arbitrage"/>
      <sheetName val="APT (Optional)"/>
      <sheetName val="Bond Duration and Immunization"/>
      <sheetName val="Portfolio Possibility Frontier"/>
      <sheetName val="Efficient Frontier"/>
      <sheetName val="Duration,Convexity&amp;Immunization"/>
      <sheetName val="Immunization Part 3"/>
      <sheetName val="Portfolio Optmization"/>
      <sheetName val="Reimann Sums"/>
      <sheetName val="Normal Distribution"/>
      <sheetName val="Stochastic Process Simulations"/>
      <sheetName val="Black Scholes Option Pricing"/>
      <sheetName val="Bisection Method"/>
      <sheetName val="Newton-Raphson"/>
      <sheetName val="Offset Function"/>
    </sheetNames>
    <sheetDataSet>
      <sheetData sheetId="0" refreshError="1"/>
      <sheetData sheetId="1" refreshError="1"/>
      <sheetData sheetId="2">
        <row r="5">
          <cell r="C5">
            <v>0.01</v>
          </cell>
          <cell r="D5">
            <v>0</v>
          </cell>
          <cell r="E5">
            <v>0.02</v>
          </cell>
        </row>
        <row r="6">
          <cell r="C6">
            <v>0</v>
          </cell>
          <cell r="D6">
            <v>0.04</v>
          </cell>
          <cell r="E6">
            <v>0.03</v>
          </cell>
        </row>
        <row r="7">
          <cell r="C7">
            <v>0.02</v>
          </cell>
          <cell r="D7">
            <v>0.03</v>
          </cell>
          <cell r="E7">
            <v>0.09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9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6"/>
  <sheetViews>
    <sheetView tabSelected="1" workbookViewId="0"/>
  </sheetViews>
  <sheetFormatPr defaultRowHeight="12.75"/>
  <sheetData>
    <row r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7.75">
      <c r="A5" s="3"/>
      <c r="B5" s="3"/>
      <c r="C5" s="8" t="s">
        <v>24</v>
      </c>
      <c r="D5" s="8"/>
      <c r="E5" s="8"/>
      <c r="F5" s="8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7.75">
      <c r="A6" s="3"/>
      <c r="B6" s="3"/>
      <c r="C6" s="8" t="s">
        <v>25</v>
      </c>
      <c r="D6" s="8"/>
      <c r="E6" s="8"/>
      <c r="F6" s="8"/>
      <c r="G6" s="8"/>
      <c r="H6" s="8"/>
      <c r="I6" s="8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.75">
      <c r="A7" s="3"/>
      <c r="B7" s="3"/>
      <c r="C7" s="8" t="s">
        <v>26</v>
      </c>
      <c r="D7" s="8"/>
      <c r="E7" s="8"/>
      <c r="F7" s="8"/>
      <c r="G7" s="8"/>
      <c r="H7" s="8"/>
      <c r="I7" s="8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7.75">
      <c r="A8" s="3"/>
      <c r="B8" s="3"/>
      <c r="C8" s="8" t="s">
        <v>27</v>
      </c>
      <c r="D8" s="8"/>
      <c r="E8" s="8"/>
      <c r="F8" s="8"/>
      <c r="G8" s="8"/>
      <c r="H8" s="8"/>
      <c r="I8" s="8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27.75">
      <c r="A9" s="3"/>
      <c r="B9" s="3"/>
      <c r="C9" s="8" t="s">
        <v>28</v>
      </c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27.75">
      <c r="A10" s="3"/>
      <c r="B10" s="3"/>
      <c r="C10" s="8" t="s">
        <v>29</v>
      </c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27.75">
      <c r="A11" s="3"/>
      <c r="B11" s="3"/>
      <c r="C11" s="8" t="s">
        <v>30</v>
      </c>
      <c r="D11" s="8"/>
      <c r="E11" s="8"/>
      <c r="F11" s="8"/>
      <c r="G11" s="8"/>
      <c r="H11" s="8"/>
      <c r="I11" s="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27.75">
      <c r="A12" s="3"/>
      <c r="B12" s="3"/>
      <c r="C12" s="8" t="s">
        <v>31</v>
      </c>
      <c r="D12" s="8"/>
      <c r="E12" s="8"/>
      <c r="F12" s="8"/>
      <c r="G12" s="8"/>
      <c r="H12" s="8"/>
      <c r="I12" s="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27.75">
      <c r="A13" s="3"/>
      <c r="B13" s="3"/>
      <c r="C13" s="8" t="s">
        <v>32</v>
      </c>
      <c r="D13" s="8"/>
      <c r="E13" s="8"/>
      <c r="F13" s="8"/>
      <c r="G13" s="8"/>
      <c r="H13" s="8"/>
      <c r="I13" s="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27.75">
      <c r="A14" s="3"/>
      <c r="B14" s="3"/>
      <c r="C14" s="8" t="s">
        <v>33</v>
      </c>
      <c r="D14" s="8"/>
      <c r="E14" s="8"/>
      <c r="F14" s="8"/>
      <c r="G14" s="8"/>
      <c r="H14" s="8"/>
      <c r="I14" s="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27.75">
      <c r="A15" s="3"/>
      <c r="B15" s="3"/>
      <c r="C15" s="8" t="s">
        <v>34</v>
      </c>
      <c r="D15" s="8"/>
      <c r="E15" s="8"/>
      <c r="F15" s="8"/>
      <c r="G15" s="8"/>
      <c r="H15" s="8"/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>
      <c r="A16" s="3"/>
      <c r="B16" s="3"/>
      <c r="C16" s="7"/>
      <c r="D16" s="7"/>
      <c r="E16" s="7"/>
      <c r="F16" s="7"/>
      <c r="G16" s="7"/>
      <c r="H16" s="7"/>
      <c r="I16" s="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59"/>
  <sheetViews>
    <sheetView workbookViewId="0">
      <selection activeCell="H1" sqref="H1"/>
    </sheetView>
  </sheetViews>
  <sheetFormatPr defaultRowHeight="12.75"/>
  <cols>
    <col min="1" max="1" width="10.28515625" style="10" customWidth="1"/>
    <col min="2" max="3" width="9.140625" style="10"/>
    <col min="4" max="4" width="8.28515625" style="10" customWidth="1"/>
    <col min="5" max="256" width="9.140625" style="10"/>
    <col min="257" max="257" width="10.28515625" style="10" customWidth="1"/>
    <col min="258" max="259" width="9.140625" style="10"/>
    <col min="260" max="260" width="8.28515625" style="10" customWidth="1"/>
    <col min="261" max="512" width="9.140625" style="10"/>
    <col min="513" max="513" width="10.28515625" style="10" customWidth="1"/>
    <col min="514" max="515" width="9.140625" style="10"/>
    <col min="516" max="516" width="8.28515625" style="10" customWidth="1"/>
    <col min="517" max="768" width="9.140625" style="10"/>
    <col min="769" max="769" width="10.28515625" style="10" customWidth="1"/>
    <col min="770" max="771" width="9.140625" style="10"/>
    <col min="772" max="772" width="8.28515625" style="10" customWidth="1"/>
    <col min="773" max="1024" width="9.140625" style="10"/>
    <col min="1025" max="1025" width="10.28515625" style="10" customWidth="1"/>
    <col min="1026" max="1027" width="9.140625" style="10"/>
    <col min="1028" max="1028" width="8.28515625" style="10" customWidth="1"/>
    <col min="1029" max="1280" width="9.140625" style="10"/>
    <col min="1281" max="1281" width="10.28515625" style="10" customWidth="1"/>
    <col min="1282" max="1283" width="9.140625" style="10"/>
    <col min="1284" max="1284" width="8.28515625" style="10" customWidth="1"/>
    <col min="1285" max="1536" width="9.140625" style="10"/>
    <col min="1537" max="1537" width="10.28515625" style="10" customWidth="1"/>
    <col min="1538" max="1539" width="9.140625" style="10"/>
    <col min="1540" max="1540" width="8.28515625" style="10" customWidth="1"/>
    <col min="1541" max="1792" width="9.140625" style="10"/>
    <col min="1793" max="1793" width="10.28515625" style="10" customWidth="1"/>
    <col min="1794" max="1795" width="9.140625" style="10"/>
    <col min="1796" max="1796" width="8.28515625" style="10" customWidth="1"/>
    <col min="1797" max="2048" width="9.140625" style="10"/>
    <col min="2049" max="2049" width="10.28515625" style="10" customWidth="1"/>
    <col min="2050" max="2051" width="9.140625" style="10"/>
    <col min="2052" max="2052" width="8.28515625" style="10" customWidth="1"/>
    <col min="2053" max="2304" width="9.140625" style="10"/>
    <col min="2305" max="2305" width="10.28515625" style="10" customWidth="1"/>
    <col min="2306" max="2307" width="9.140625" style="10"/>
    <col min="2308" max="2308" width="8.28515625" style="10" customWidth="1"/>
    <col min="2309" max="2560" width="9.140625" style="10"/>
    <col min="2561" max="2561" width="10.28515625" style="10" customWidth="1"/>
    <col min="2562" max="2563" width="9.140625" style="10"/>
    <col min="2564" max="2564" width="8.28515625" style="10" customWidth="1"/>
    <col min="2565" max="2816" width="9.140625" style="10"/>
    <col min="2817" max="2817" width="10.28515625" style="10" customWidth="1"/>
    <col min="2818" max="2819" width="9.140625" style="10"/>
    <col min="2820" max="2820" width="8.28515625" style="10" customWidth="1"/>
    <col min="2821" max="3072" width="9.140625" style="10"/>
    <col min="3073" max="3073" width="10.28515625" style="10" customWidth="1"/>
    <col min="3074" max="3075" width="9.140625" style="10"/>
    <col min="3076" max="3076" width="8.28515625" style="10" customWidth="1"/>
    <col min="3077" max="3328" width="9.140625" style="10"/>
    <col min="3329" max="3329" width="10.28515625" style="10" customWidth="1"/>
    <col min="3330" max="3331" width="9.140625" style="10"/>
    <col min="3332" max="3332" width="8.28515625" style="10" customWidth="1"/>
    <col min="3333" max="3584" width="9.140625" style="10"/>
    <col min="3585" max="3585" width="10.28515625" style="10" customWidth="1"/>
    <col min="3586" max="3587" width="9.140625" style="10"/>
    <col min="3588" max="3588" width="8.28515625" style="10" customWidth="1"/>
    <col min="3589" max="3840" width="9.140625" style="10"/>
    <col min="3841" max="3841" width="10.28515625" style="10" customWidth="1"/>
    <col min="3842" max="3843" width="9.140625" style="10"/>
    <col min="3844" max="3844" width="8.28515625" style="10" customWidth="1"/>
    <col min="3845" max="4096" width="9.140625" style="10"/>
    <col min="4097" max="4097" width="10.28515625" style="10" customWidth="1"/>
    <col min="4098" max="4099" width="9.140625" style="10"/>
    <col min="4100" max="4100" width="8.28515625" style="10" customWidth="1"/>
    <col min="4101" max="4352" width="9.140625" style="10"/>
    <col min="4353" max="4353" width="10.28515625" style="10" customWidth="1"/>
    <col min="4354" max="4355" width="9.140625" style="10"/>
    <col min="4356" max="4356" width="8.28515625" style="10" customWidth="1"/>
    <col min="4357" max="4608" width="9.140625" style="10"/>
    <col min="4609" max="4609" width="10.28515625" style="10" customWidth="1"/>
    <col min="4610" max="4611" width="9.140625" style="10"/>
    <col min="4612" max="4612" width="8.28515625" style="10" customWidth="1"/>
    <col min="4613" max="4864" width="9.140625" style="10"/>
    <col min="4865" max="4865" width="10.28515625" style="10" customWidth="1"/>
    <col min="4866" max="4867" width="9.140625" style="10"/>
    <col min="4868" max="4868" width="8.28515625" style="10" customWidth="1"/>
    <col min="4869" max="5120" width="9.140625" style="10"/>
    <col min="5121" max="5121" width="10.28515625" style="10" customWidth="1"/>
    <col min="5122" max="5123" width="9.140625" style="10"/>
    <col min="5124" max="5124" width="8.28515625" style="10" customWidth="1"/>
    <col min="5125" max="5376" width="9.140625" style="10"/>
    <col min="5377" max="5377" width="10.28515625" style="10" customWidth="1"/>
    <col min="5378" max="5379" width="9.140625" style="10"/>
    <col min="5380" max="5380" width="8.28515625" style="10" customWidth="1"/>
    <col min="5381" max="5632" width="9.140625" style="10"/>
    <col min="5633" max="5633" width="10.28515625" style="10" customWidth="1"/>
    <col min="5634" max="5635" width="9.140625" style="10"/>
    <col min="5636" max="5636" width="8.28515625" style="10" customWidth="1"/>
    <col min="5637" max="5888" width="9.140625" style="10"/>
    <col min="5889" max="5889" width="10.28515625" style="10" customWidth="1"/>
    <col min="5890" max="5891" width="9.140625" style="10"/>
    <col min="5892" max="5892" width="8.28515625" style="10" customWidth="1"/>
    <col min="5893" max="6144" width="9.140625" style="10"/>
    <col min="6145" max="6145" width="10.28515625" style="10" customWidth="1"/>
    <col min="6146" max="6147" width="9.140625" style="10"/>
    <col min="6148" max="6148" width="8.28515625" style="10" customWidth="1"/>
    <col min="6149" max="6400" width="9.140625" style="10"/>
    <col min="6401" max="6401" width="10.28515625" style="10" customWidth="1"/>
    <col min="6402" max="6403" width="9.140625" style="10"/>
    <col min="6404" max="6404" width="8.28515625" style="10" customWidth="1"/>
    <col min="6405" max="6656" width="9.140625" style="10"/>
    <col min="6657" max="6657" width="10.28515625" style="10" customWidth="1"/>
    <col min="6658" max="6659" width="9.140625" style="10"/>
    <col min="6660" max="6660" width="8.28515625" style="10" customWidth="1"/>
    <col min="6661" max="6912" width="9.140625" style="10"/>
    <col min="6913" max="6913" width="10.28515625" style="10" customWidth="1"/>
    <col min="6914" max="6915" width="9.140625" style="10"/>
    <col min="6916" max="6916" width="8.28515625" style="10" customWidth="1"/>
    <col min="6917" max="7168" width="9.140625" style="10"/>
    <col min="7169" max="7169" width="10.28515625" style="10" customWidth="1"/>
    <col min="7170" max="7171" width="9.140625" style="10"/>
    <col min="7172" max="7172" width="8.28515625" style="10" customWidth="1"/>
    <col min="7173" max="7424" width="9.140625" style="10"/>
    <col min="7425" max="7425" width="10.28515625" style="10" customWidth="1"/>
    <col min="7426" max="7427" width="9.140625" style="10"/>
    <col min="7428" max="7428" width="8.28515625" style="10" customWidth="1"/>
    <col min="7429" max="7680" width="9.140625" style="10"/>
    <col min="7681" max="7681" width="10.28515625" style="10" customWidth="1"/>
    <col min="7682" max="7683" width="9.140625" style="10"/>
    <col min="7684" max="7684" width="8.28515625" style="10" customWidth="1"/>
    <col min="7685" max="7936" width="9.140625" style="10"/>
    <col min="7937" max="7937" width="10.28515625" style="10" customWidth="1"/>
    <col min="7938" max="7939" width="9.140625" style="10"/>
    <col min="7940" max="7940" width="8.28515625" style="10" customWidth="1"/>
    <col min="7941" max="8192" width="9.140625" style="10"/>
    <col min="8193" max="8193" width="10.28515625" style="10" customWidth="1"/>
    <col min="8194" max="8195" width="9.140625" style="10"/>
    <col min="8196" max="8196" width="8.28515625" style="10" customWidth="1"/>
    <col min="8197" max="8448" width="9.140625" style="10"/>
    <col min="8449" max="8449" width="10.28515625" style="10" customWidth="1"/>
    <col min="8450" max="8451" width="9.140625" style="10"/>
    <col min="8452" max="8452" width="8.28515625" style="10" customWidth="1"/>
    <col min="8453" max="8704" width="9.140625" style="10"/>
    <col min="8705" max="8705" width="10.28515625" style="10" customWidth="1"/>
    <col min="8706" max="8707" width="9.140625" style="10"/>
    <col min="8708" max="8708" width="8.28515625" style="10" customWidth="1"/>
    <col min="8709" max="8960" width="9.140625" style="10"/>
    <col min="8961" max="8961" width="10.28515625" style="10" customWidth="1"/>
    <col min="8962" max="8963" width="9.140625" style="10"/>
    <col min="8964" max="8964" width="8.28515625" style="10" customWidth="1"/>
    <col min="8965" max="9216" width="9.140625" style="10"/>
    <col min="9217" max="9217" width="10.28515625" style="10" customWidth="1"/>
    <col min="9218" max="9219" width="9.140625" style="10"/>
    <col min="9220" max="9220" width="8.28515625" style="10" customWidth="1"/>
    <col min="9221" max="9472" width="9.140625" style="10"/>
    <col min="9473" max="9473" width="10.28515625" style="10" customWidth="1"/>
    <col min="9474" max="9475" width="9.140625" style="10"/>
    <col min="9476" max="9476" width="8.28515625" style="10" customWidth="1"/>
    <col min="9477" max="9728" width="9.140625" style="10"/>
    <col min="9729" max="9729" width="10.28515625" style="10" customWidth="1"/>
    <col min="9730" max="9731" width="9.140625" style="10"/>
    <col min="9732" max="9732" width="8.28515625" style="10" customWidth="1"/>
    <col min="9733" max="9984" width="9.140625" style="10"/>
    <col min="9985" max="9985" width="10.28515625" style="10" customWidth="1"/>
    <col min="9986" max="9987" width="9.140625" style="10"/>
    <col min="9988" max="9988" width="8.28515625" style="10" customWidth="1"/>
    <col min="9989" max="10240" width="9.140625" style="10"/>
    <col min="10241" max="10241" width="10.28515625" style="10" customWidth="1"/>
    <col min="10242" max="10243" width="9.140625" style="10"/>
    <col min="10244" max="10244" width="8.28515625" style="10" customWidth="1"/>
    <col min="10245" max="10496" width="9.140625" style="10"/>
    <col min="10497" max="10497" width="10.28515625" style="10" customWidth="1"/>
    <col min="10498" max="10499" width="9.140625" style="10"/>
    <col min="10500" max="10500" width="8.28515625" style="10" customWidth="1"/>
    <col min="10501" max="10752" width="9.140625" style="10"/>
    <col min="10753" max="10753" width="10.28515625" style="10" customWidth="1"/>
    <col min="10754" max="10755" width="9.140625" style="10"/>
    <col min="10756" max="10756" width="8.28515625" style="10" customWidth="1"/>
    <col min="10757" max="11008" width="9.140625" style="10"/>
    <col min="11009" max="11009" width="10.28515625" style="10" customWidth="1"/>
    <col min="11010" max="11011" width="9.140625" style="10"/>
    <col min="11012" max="11012" width="8.28515625" style="10" customWidth="1"/>
    <col min="11013" max="11264" width="9.140625" style="10"/>
    <col min="11265" max="11265" width="10.28515625" style="10" customWidth="1"/>
    <col min="11266" max="11267" width="9.140625" style="10"/>
    <col min="11268" max="11268" width="8.28515625" style="10" customWidth="1"/>
    <col min="11269" max="11520" width="9.140625" style="10"/>
    <col min="11521" max="11521" width="10.28515625" style="10" customWidth="1"/>
    <col min="11522" max="11523" width="9.140625" style="10"/>
    <col min="11524" max="11524" width="8.28515625" style="10" customWidth="1"/>
    <col min="11525" max="11776" width="9.140625" style="10"/>
    <col min="11777" max="11777" width="10.28515625" style="10" customWidth="1"/>
    <col min="11778" max="11779" width="9.140625" style="10"/>
    <col min="11780" max="11780" width="8.28515625" style="10" customWidth="1"/>
    <col min="11781" max="12032" width="9.140625" style="10"/>
    <col min="12033" max="12033" width="10.28515625" style="10" customWidth="1"/>
    <col min="12034" max="12035" width="9.140625" style="10"/>
    <col min="12036" max="12036" width="8.28515625" style="10" customWidth="1"/>
    <col min="12037" max="12288" width="9.140625" style="10"/>
    <col min="12289" max="12289" width="10.28515625" style="10" customWidth="1"/>
    <col min="12290" max="12291" width="9.140625" style="10"/>
    <col min="12292" max="12292" width="8.28515625" style="10" customWidth="1"/>
    <col min="12293" max="12544" width="9.140625" style="10"/>
    <col min="12545" max="12545" width="10.28515625" style="10" customWidth="1"/>
    <col min="12546" max="12547" width="9.140625" style="10"/>
    <col min="12548" max="12548" width="8.28515625" style="10" customWidth="1"/>
    <col min="12549" max="12800" width="9.140625" style="10"/>
    <col min="12801" max="12801" width="10.28515625" style="10" customWidth="1"/>
    <col min="12802" max="12803" width="9.140625" style="10"/>
    <col min="12804" max="12804" width="8.28515625" style="10" customWidth="1"/>
    <col min="12805" max="13056" width="9.140625" style="10"/>
    <col min="13057" max="13057" width="10.28515625" style="10" customWidth="1"/>
    <col min="13058" max="13059" width="9.140625" style="10"/>
    <col min="13060" max="13060" width="8.28515625" style="10" customWidth="1"/>
    <col min="13061" max="13312" width="9.140625" style="10"/>
    <col min="13313" max="13313" width="10.28515625" style="10" customWidth="1"/>
    <col min="13314" max="13315" width="9.140625" style="10"/>
    <col min="13316" max="13316" width="8.28515625" style="10" customWidth="1"/>
    <col min="13317" max="13568" width="9.140625" style="10"/>
    <col min="13569" max="13569" width="10.28515625" style="10" customWidth="1"/>
    <col min="13570" max="13571" width="9.140625" style="10"/>
    <col min="13572" max="13572" width="8.28515625" style="10" customWidth="1"/>
    <col min="13573" max="13824" width="9.140625" style="10"/>
    <col min="13825" max="13825" width="10.28515625" style="10" customWidth="1"/>
    <col min="13826" max="13827" width="9.140625" style="10"/>
    <col min="13828" max="13828" width="8.28515625" style="10" customWidth="1"/>
    <col min="13829" max="14080" width="9.140625" style="10"/>
    <col min="14081" max="14081" width="10.28515625" style="10" customWidth="1"/>
    <col min="14082" max="14083" width="9.140625" style="10"/>
    <col min="14084" max="14084" width="8.28515625" style="10" customWidth="1"/>
    <col min="14085" max="14336" width="9.140625" style="10"/>
    <col min="14337" max="14337" width="10.28515625" style="10" customWidth="1"/>
    <col min="14338" max="14339" width="9.140625" style="10"/>
    <col min="14340" max="14340" width="8.28515625" style="10" customWidth="1"/>
    <col min="14341" max="14592" width="9.140625" style="10"/>
    <col min="14593" max="14593" width="10.28515625" style="10" customWidth="1"/>
    <col min="14594" max="14595" width="9.140625" style="10"/>
    <col min="14596" max="14596" width="8.28515625" style="10" customWidth="1"/>
    <col min="14597" max="14848" width="9.140625" style="10"/>
    <col min="14849" max="14849" width="10.28515625" style="10" customWidth="1"/>
    <col min="14850" max="14851" width="9.140625" style="10"/>
    <col min="14852" max="14852" width="8.28515625" style="10" customWidth="1"/>
    <col min="14853" max="15104" width="9.140625" style="10"/>
    <col min="15105" max="15105" width="10.28515625" style="10" customWidth="1"/>
    <col min="15106" max="15107" width="9.140625" style="10"/>
    <col min="15108" max="15108" width="8.28515625" style="10" customWidth="1"/>
    <col min="15109" max="15360" width="9.140625" style="10"/>
    <col min="15361" max="15361" width="10.28515625" style="10" customWidth="1"/>
    <col min="15362" max="15363" width="9.140625" style="10"/>
    <col min="15364" max="15364" width="8.28515625" style="10" customWidth="1"/>
    <col min="15365" max="15616" width="9.140625" style="10"/>
    <col min="15617" max="15617" width="10.28515625" style="10" customWidth="1"/>
    <col min="15618" max="15619" width="9.140625" style="10"/>
    <col min="15620" max="15620" width="8.28515625" style="10" customWidth="1"/>
    <col min="15621" max="15872" width="9.140625" style="10"/>
    <col min="15873" max="15873" width="10.28515625" style="10" customWidth="1"/>
    <col min="15874" max="15875" width="9.140625" style="10"/>
    <col min="15876" max="15876" width="8.28515625" style="10" customWidth="1"/>
    <col min="15877" max="16128" width="9.140625" style="10"/>
    <col min="16129" max="16129" width="10.28515625" style="10" customWidth="1"/>
    <col min="16130" max="16131" width="9.140625" style="10"/>
    <col min="16132" max="16132" width="8.28515625" style="10" customWidth="1"/>
    <col min="16133" max="16384" width="9.140625" style="10"/>
  </cols>
  <sheetData>
    <row r="1" spans="1:10" ht="18">
      <c r="A1" s="33" t="s">
        <v>37</v>
      </c>
      <c r="B1" s="34"/>
      <c r="C1" s="34"/>
      <c r="D1" s="34"/>
      <c r="E1" s="34"/>
      <c r="F1" s="34"/>
      <c r="G1" s="34"/>
      <c r="J1" s="13"/>
    </row>
    <row r="2" spans="1:10">
      <c r="A2" s="13" t="s">
        <v>38</v>
      </c>
      <c r="J2" s="13"/>
    </row>
    <row r="3" spans="1:10">
      <c r="A3" s="10" t="s">
        <v>39</v>
      </c>
      <c r="J3" s="13"/>
    </row>
    <row r="4" spans="1:10">
      <c r="A4" s="9">
        <v>50</v>
      </c>
      <c r="B4" s="9">
        <v>1050</v>
      </c>
      <c r="C4" s="14"/>
      <c r="J4" s="13"/>
    </row>
    <row r="5" spans="1:10">
      <c r="A5" s="9">
        <v>1100</v>
      </c>
      <c r="B5" s="9">
        <v>0</v>
      </c>
      <c r="C5" s="14"/>
      <c r="J5" s="13"/>
    </row>
    <row r="6" spans="1:10">
      <c r="A6" s="10" t="s">
        <v>40</v>
      </c>
      <c r="J6" s="13"/>
    </row>
    <row r="7" spans="1:10">
      <c r="A7" s="10">
        <f>A4</f>
        <v>50</v>
      </c>
      <c r="B7" s="10">
        <f>B4</f>
        <v>1050</v>
      </c>
      <c r="C7" s="10">
        <v>1</v>
      </c>
      <c r="D7" s="10">
        <v>0</v>
      </c>
      <c r="J7" s="13"/>
    </row>
    <row r="8" spans="1:10">
      <c r="A8" s="10">
        <f>A5</f>
        <v>1100</v>
      </c>
      <c r="B8" s="10">
        <f>B5</f>
        <v>0</v>
      </c>
      <c r="C8" s="10">
        <v>0</v>
      </c>
      <c r="D8" s="10">
        <v>1</v>
      </c>
      <c r="J8" s="13"/>
    </row>
    <row r="9" spans="1:10">
      <c r="A9" s="10" t="s">
        <v>41</v>
      </c>
      <c r="J9" s="13"/>
    </row>
    <row r="10" spans="1:10">
      <c r="A10" s="10">
        <f>A7*1/$A7</f>
        <v>1</v>
      </c>
      <c r="B10" s="10">
        <f>B7*1/$A7</f>
        <v>21</v>
      </c>
      <c r="C10" s="10">
        <f>C7*1/$A7</f>
        <v>0.02</v>
      </c>
      <c r="D10" s="10">
        <f>D7*1/$A7</f>
        <v>0</v>
      </c>
      <c r="E10" s="15" t="s">
        <v>42</v>
      </c>
      <c r="J10" s="13"/>
    </row>
    <row r="11" spans="1:10">
      <c r="A11" s="10">
        <f>A8</f>
        <v>1100</v>
      </c>
      <c r="B11" s="10">
        <f>B8</f>
        <v>0</v>
      </c>
      <c r="C11" s="10">
        <f>C8</f>
        <v>0</v>
      </c>
      <c r="D11" s="10">
        <f>D8</f>
        <v>1</v>
      </c>
      <c r="J11" s="13"/>
    </row>
    <row r="12" spans="1:10">
      <c r="A12" s="10" t="s">
        <v>43</v>
      </c>
      <c r="J12" s="13"/>
    </row>
    <row r="13" spans="1:10">
      <c r="A13" s="10">
        <f>A10</f>
        <v>1</v>
      </c>
      <c r="B13" s="10">
        <f>B10</f>
        <v>21</v>
      </c>
      <c r="C13" s="10">
        <f>C10</f>
        <v>0.02</v>
      </c>
      <c r="D13" s="10">
        <f>D10</f>
        <v>0</v>
      </c>
      <c r="J13" s="13"/>
    </row>
    <row r="14" spans="1:10">
      <c r="A14" s="10">
        <f>A11-$A11*A13</f>
        <v>0</v>
      </c>
      <c r="B14" s="10">
        <f>B11-$A11*B13</f>
        <v>-23100</v>
      </c>
      <c r="C14" s="10">
        <f>C11-$A11*C13</f>
        <v>-22</v>
      </c>
      <c r="D14" s="10">
        <f>D11-$A11*D13</f>
        <v>1</v>
      </c>
      <c r="E14" s="15" t="s">
        <v>44</v>
      </c>
      <c r="J14" s="13"/>
    </row>
    <row r="15" spans="1:10">
      <c r="A15" s="10" t="s">
        <v>45</v>
      </c>
      <c r="J15" s="13"/>
    </row>
    <row r="16" spans="1:10">
      <c r="A16" s="10">
        <f>A13</f>
        <v>1</v>
      </c>
      <c r="B16" s="10">
        <f>B13</f>
        <v>21</v>
      </c>
      <c r="C16" s="10">
        <f>C13</f>
        <v>0.02</v>
      </c>
      <c r="D16" s="10">
        <f>D13</f>
        <v>0</v>
      </c>
      <c r="J16" s="13"/>
    </row>
    <row r="17" spans="1:10">
      <c r="A17" s="10">
        <f>A14/$B14</f>
        <v>0</v>
      </c>
      <c r="B17" s="10">
        <f>B14/$B14</f>
        <v>1</v>
      </c>
      <c r="C17" s="10">
        <f>C14/$B14</f>
        <v>9.5238095238095238E-4</v>
      </c>
      <c r="D17" s="10">
        <f>D14/$B14</f>
        <v>-4.329004329004329E-5</v>
      </c>
      <c r="E17" s="15" t="s">
        <v>46</v>
      </c>
      <c r="J17" s="13"/>
    </row>
    <row r="18" spans="1:10">
      <c r="A18" s="10" t="s">
        <v>47</v>
      </c>
      <c r="J18" s="13"/>
    </row>
    <row r="19" spans="1:10">
      <c r="A19" s="10">
        <f>A16-$B16*A20</f>
        <v>1</v>
      </c>
      <c r="B19" s="10">
        <f>B16-$B16*B20</f>
        <v>0</v>
      </c>
      <c r="C19" s="16">
        <f>C16-$B16*C20</f>
        <v>0</v>
      </c>
      <c r="D19" s="16">
        <f>D16-$B16*D20</f>
        <v>9.0909090909090909E-4</v>
      </c>
      <c r="E19" s="15" t="s">
        <v>48</v>
      </c>
      <c r="J19" s="13"/>
    </row>
    <row r="20" spans="1:10">
      <c r="A20" s="10">
        <f>A17</f>
        <v>0</v>
      </c>
      <c r="B20" s="10">
        <f>B17</f>
        <v>1</v>
      </c>
      <c r="C20" s="16">
        <f>C17</f>
        <v>9.5238095238095238E-4</v>
      </c>
      <c r="D20" s="16">
        <f>D17</f>
        <v>-4.329004329004329E-5</v>
      </c>
      <c r="J20" s="13"/>
    </row>
    <row r="21" spans="1:10">
      <c r="A21" s="10" t="s">
        <v>49</v>
      </c>
      <c r="J21" s="13"/>
    </row>
    <row r="22" spans="1:10">
      <c r="D22" s="16">
        <f t="array" ref="D22:E23">MINVERSE(A4:B5)</f>
        <v>0</v>
      </c>
      <c r="E22" s="16">
        <v>9.0909090909090909E-4</v>
      </c>
      <c r="F22" s="17"/>
      <c r="J22" s="13"/>
    </row>
    <row r="23" spans="1:10">
      <c r="D23" s="16">
        <v>9.5238095238095238E-4</v>
      </c>
      <c r="E23" s="16">
        <v>-4.329004329004329E-5</v>
      </c>
      <c r="F23" s="17"/>
      <c r="J23" s="13"/>
    </row>
    <row r="24" spans="1:10">
      <c r="A24" s="10" t="s">
        <v>50</v>
      </c>
      <c r="J24" s="13"/>
    </row>
    <row r="25" spans="1:10">
      <c r="A25" s="10" t="s">
        <v>51</v>
      </c>
      <c r="J25" s="13"/>
    </row>
    <row r="26" spans="1:10">
      <c r="J26" s="13"/>
    </row>
    <row r="27" spans="1:10">
      <c r="J27" s="13"/>
    </row>
    <row r="28" spans="1:10">
      <c r="J28" s="13"/>
    </row>
    <row r="29" spans="1:10">
      <c r="J29" s="13"/>
    </row>
    <row r="30" spans="1:10">
      <c r="J30" s="13"/>
    </row>
    <row r="31" spans="1:10">
      <c r="J31" s="13"/>
    </row>
    <row r="32" spans="1:10">
      <c r="J32" s="13"/>
    </row>
    <row r="33" spans="10:10">
      <c r="J33" s="13"/>
    </row>
    <row r="34" spans="10:10">
      <c r="J34" s="13"/>
    </row>
    <row r="35" spans="10:10">
      <c r="J35" s="13"/>
    </row>
    <row r="36" spans="10:10">
      <c r="J36" s="13"/>
    </row>
    <row r="37" spans="10:10">
      <c r="J37" s="13"/>
    </row>
    <row r="38" spans="10:10">
      <c r="J38" s="13"/>
    </row>
    <row r="39" spans="10:10">
      <c r="J39" s="13"/>
    </row>
    <row r="40" spans="10:10">
      <c r="J40" s="13"/>
    </row>
    <row r="41" spans="10:10">
      <c r="J41" s="13"/>
    </row>
    <row r="42" spans="10:10">
      <c r="J42" s="13"/>
    </row>
    <row r="43" spans="10:10">
      <c r="J43" s="13"/>
    </row>
    <row r="44" spans="10:10">
      <c r="J44" s="13"/>
    </row>
    <row r="45" spans="10:10">
      <c r="J45" s="13"/>
    </row>
    <row r="46" spans="10:10">
      <c r="J46" s="13"/>
    </row>
    <row r="47" spans="10:10">
      <c r="J47" s="13"/>
    </row>
    <row r="48" spans="10:10">
      <c r="J48" s="13"/>
    </row>
    <row r="49" spans="10:10">
      <c r="J49" s="13"/>
    </row>
    <row r="50" spans="10:10">
      <c r="J50" s="13"/>
    </row>
    <row r="51" spans="10:10">
      <c r="J51" s="13"/>
    </row>
    <row r="52" spans="10:10">
      <c r="J52" s="13"/>
    </row>
    <row r="53" spans="10:10">
      <c r="J53" s="13"/>
    </row>
    <row r="54" spans="10:10">
      <c r="J54" s="13"/>
    </row>
    <row r="55" spans="10:10">
      <c r="J55" s="13"/>
    </row>
    <row r="56" spans="10:10">
      <c r="J56" s="13"/>
    </row>
    <row r="57" spans="10:10">
      <c r="J57" s="13"/>
    </row>
    <row r="58" spans="10:10">
      <c r="J58" s="13"/>
    </row>
    <row r="59" spans="10:10">
      <c r="J59" s="13"/>
    </row>
    <row r="60" spans="10:10">
      <c r="J60" s="13"/>
    </row>
    <row r="61" spans="10:10">
      <c r="J61" s="13"/>
    </row>
    <row r="62" spans="10:10">
      <c r="J62" s="13"/>
    </row>
    <row r="63" spans="10:10">
      <c r="J63" s="13"/>
    </row>
    <row r="64" spans="10:10">
      <c r="J64" s="13"/>
    </row>
    <row r="65" spans="10:10">
      <c r="J65" s="13"/>
    </row>
    <row r="66" spans="10:10">
      <c r="J66" s="13"/>
    </row>
    <row r="67" spans="10:10">
      <c r="J67" s="13"/>
    </row>
    <row r="68" spans="10:10">
      <c r="J68" s="13"/>
    </row>
    <row r="69" spans="10:10">
      <c r="J69" s="13"/>
    </row>
    <row r="70" spans="10:10">
      <c r="J70" s="13"/>
    </row>
    <row r="71" spans="10:10">
      <c r="J71" s="13"/>
    </row>
    <row r="72" spans="10:10">
      <c r="J72" s="13"/>
    </row>
    <row r="73" spans="10:10">
      <c r="J73" s="13"/>
    </row>
    <row r="74" spans="10:10">
      <c r="J74" s="13"/>
    </row>
    <row r="75" spans="10:10">
      <c r="J75" s="13"/>
    </row>
    <row r="76" spans="10:10">
      <c r="J76" s="13"/>
    </row>
    <row r="77" spans="10:10">
      <c r="J77" s="13"/>
    </row>
    <row r="78" spans="10:10">
      <c r="J78" s="13"/>
    </row>
    <row r="79" spans="10:10">
      <c r="J79" s="13"/>
    </row>
    <row r="80" spans="10:10">
      <c r="J80" s="13"/>
    </row>
    <row r="81" spans="10:10">
      <c r="J81" s="13"/>
    </row>
    <row r="82" spans="10:10">
      <c r="J82" s="13"/>
    </row>
    <row r="83" spans="10:10">
      <c r="J83" s="13"/>
    </row>
    <row r="84" spans="10:10">
      <c r="J84" s="13"/>
    </row>
    <row r="85" spans="10:10">
      <c r="J85" s="13"/>
    </row>
    <row r="86" spans="10:10">
      <c r="J86" s="13"/>
    </row>
    <row r="87" spans="10:10">
      <c r="J87" s="13"/>
    </row>
    <row r="88" spans="10:10">
      <c r="J88" s="13"/>
    </row>
    <row r="89" spans="10:10">
      <c r="J89" s="13"/>
    </row>
    <row r="90" spans="10:10">
      <c r="J90" s="13"/>
    </row>
    <row r="91" spans="10:10">
      <c r="J91" s="13"/>
    </row>
    <row r="92" spans="10:10">
      <c r="J92" s="13"/>
    </row>
    <row r="93" spans="10:10">
      <c r="J93" s="13"/>
    </row>
    <row r="94" spans="10:10">
      <c r="J94" s="13"/>
    </row>
    <row r="95" spans="10:10">
      <c r="J95" s="13"/>
    </row>
    <row r="96" spans="10:10">
      <c r="J96" s="13"/>
    </row>
    <row r="97" spans="10:10">
      <c r="J97" s="13"/>
    </row>
    <row r="98" spans="10:10">
      <c r="J98" s="13"/>
    </row>
    <row r="99" spans="10:10">
      <c r="J99" s="13"/>
    </row>
    <row r="100" spans="10:10">
      <c r="J100" s="13"/>
    </row>
    <row r="101" spans="10:10">
      <c r="J101" s="13"/>
    </row>
    <row r="102" spans="10:10">
      <c r="J102" s="13"/>
    </row>
    <row r="103" spans="10:10">
      <c r="J103" s="13"/>
    </row>
    <row r="104" spans="10:10">
      <c r="J104" s="13"/>
    </row>
    <row r="105" spans="10:10">
      <c r="J105" s="13"/>
    </row>
    <row r="106" spans="10:10">
      <c r="J106" s="13"/>
    </row>
    <row r="107" spans="10:10">
      <c r="J107" s="13"/>
    </row>
    <row r="108" spans="10:10">
      <c r="J108" s="13"/>
    </row>
    <row r="109" spans="10:10">
      <c r="J109" s="13"/>
    </row>
    <row r="110" spans="10:10">
      <c r="J110" s="13"/>
    </row>
    <row r="111" spans="10:10">
      <c r="J111" s="13"/>
    </row>
    <row r="112" spans="10:10">
      <c r="J112" s="13"/>
    </row>
    <row r="113" spans="10:10">
      <c r="J113" s="13"/>
    </row>
    <row r="114" spans="10:10">
      <c r="J114" s="13"/>
    </row>
    <row r="115" spans="10:10">
      <c r="J115" s="13"/>
    </row>
    <row r="116" spans="10:10">
      <c r="J116" s="13"/>
    </row>
    <row r="117" spans="10:10">
      <c r="J117" s="13"/>
    </row>
    <row r="118" spans="10:10">
      <c r="J118" s="13"/>
    </row>
    <row r="119" spans="10:10">
      <c r="J119" s="13"/>
    </row>
    <row r="120" spans="10:10">
      <c r="J120" s="13"/>
    </row>
    <row r="121" spans="10:10">
      <c r="J121" s="13"/>
    </row>
    <row r="122" spans="10:10">
      <c r="J122" s="13"/>
    </row>
    <row r="123" spans="10:10">
      <c r="J123" s="13"/>
    </row>
    <row r="124" spans="10:10">
      <c r="J124" s="13"/>
    </row>
    <row r="125" spans="10:10">
      <c r="J125" s="13"/>
    </row>
    <row r="126" spans="10:10">
      <c r="J126" s="13"/>
    </row>
    <row r="127" spans="10:10">
      <c r="J127" s="13"/>
    </row>
    <row r="128" spans="10:10">
      <c r="J128" s="13"/>
    </row>
    <row r="129" spans="10:10">
      <c r="J129" s="13"/>
    </row>
    <row r="130" spans="10:10">
      <c r="J130" s="13"/>
    </row>
    <row r="131" spans="10:10">
      <c r="J131" s="13"/>
    </row>
    <row r="132" spans="10:10">
      <c r="J132" s="13"/>
    </row>
    <row r="133" spans="10:10">
      <c r="J133" s="13"/>
    </row>
    <row r="134" spans="10:10">
      <c r="J134" s="13"/>
    </row>
    <row r="135" spans="10:10">
      <c r="J135" s="13"/>
    </row>
    <row r="136" spans="10:10">
      <c r="J136" s="13"/>
    </row>
    <row r="137" spans="10:10">
      <c r="J137" s="13"/>
    </row>
    <row r="138" spans="10:10">
      <c r="J138" s="13"/>
    </row>
    <row r="139" spans="10:10">
      <c r="J139" s="13"/>
    </row>
    <row r="140" spans="10:10">
      <c r="J140" s="13"/>
    </row>
    <row r="141" spans="10:10">
      <c r="J141" s="13"/>
    </row>
    <row r="142" spans="10:10">
      <c r="J142" s="13"/>
    </row>
    <row r="143" spans="10:10">
      <c r="J143" s="13"/>
    </row>
    <row r="144" spans="10:10">
      <c r="J144" s="13"/>
    </row>
    <row r="145" spans="10:10">
      <c r="J145" s="13"/>
    </row>
    <row r="146" spans="10:10">
      <c r="J146" s="13"/>
    </row>
    <row r="147" spans="10:10">
      <c r="J147" s="13"/>
    </row>
    <row r="148" spans="10:10">
      <c r="J148" s="13"/>
    </row>
    <row r="149" spans="10:10">
      <c r="J149" s="13"/>
    </row>
    <row r="150" spans="10:10">
      <c r="J150" s="13"/>
    </row>
    <row r="151" spans="10:10">
      <c r="J151" s="13"/>
    </row>
    <row r="152" spans="10:10">
      <c r="J152" s="13"/>
    </row>
    <row r="153" spans="10:10">
      <c r="J153" s="13"/>
    </row>
    <row r="154" spans="10:10">
      <c r="J154" s="13"/>
    </row>
    <row r="155" spans="10:10">
      <c r="J155" s="13"/>
    </row>
    <row r="156" spans="10:10">
      <c r="J156" s="13"/>
    </row>
    <row r="157" spans="10:10">
      <c r="J157" s="13"/>
    </row>
    <row r="158" spans="10:10">
      <c r="J158" s="13"/>
    </row>
    <row r="159" spans="10:10">
      <c r="J159" s="13"/>
    </row>
    <row r="160" spans="10:10">
      <c r="J160" s="13"/>
    </row>
    <row r="161" spans="10:10">
      <c r="J161" s="13"/>
    </row>
    <row r="162" spans="10:10">
      <c r="J162" s="13"/>
    </row>
    <row r="163" spans="10:10">
      <c r="J163" s="13"/>
    </row>
    <row r="164" spans="10:10">
      <c r="J164" s="13"/>
    </row>
    <row r="165" spans="10:10">
      <c r="J165" s="13"/>
    </row>
    <row r="166" spans="10:10">
      <c r="J166" s="13"/>
    </row>
    <row r="167" spans="10:10">
      <c r="J167" s="13"/>
    </row>
    <row r="168" spans="10:10">
      <c r="J168" s="13"/>
    </row>
    <row r="169" spans="10:10">
      <c r="J169" s="13"/>
    </row>
    <row r="170" spans="10:10">
      <c r="J170" s="13"/>
    </row>
    <row r="171" spans="10:10">
      <c r="J171" s="13"/>
    </row>
    <row r="172" spans="10:10">
      <c r="J172" s="13"/>
    </row>
    <row r="173" spans="10:10">
      <c r="J173" s="13"/>
    </row>
    <row r="174" spans="10:10">
      <c r="J174" s="13"/>
    </row>
    <row r="175" spans="10:10">
      <c r="J175" s="13"/>
    </row>
    <row r="176" spans="10:10">
      <c r="J176" s="13"/>
    </row>
    <row r="177" spans="10:10">
      <c r="J177" s="13"/>
    </row>
    <row r="178" spans="10:10">
      <c r="J178" s="13"/>
    </row>
    <row r="179" spans="10:10">
      <c r="J179" s="13"/>
    </row>
    <row r="180" spans="10:10">
      <c r="J180" s="13"/>
    </row>
    <row r="181" spans="10:10">
      <c r="J181" s="13"/>
    </row>
    <row r="182" spans="10:10">
      <c r="J182" s="13"/>
    </row>
    <row r="183" spans="10:10">
      <c r="J183" s="13"/>
    </row>
    <row r="184" spans="10:10">
      <c r="J184" s="13"/>
    </row>
    <row r="185" spans="10:10">
      <c r="J185" s="13"/>
    </row>
    <row r="186" spans="10:10">
      <c r="J186" s="13"/>
    </row>
    <row r="187" spans="10:10">
      <c r="J187" s="13"/>
    </row>
    <row r="188" spans="10:10">
      <c r="J188" s="13"/>
    </row>
    <row r="189" spans="10:10">
      <c r="J189" s="13"/>
    </row>
    <row r="190" spans="10:10">
      <c r="J190" s="13"/>
    </row>
    <row r="191" spans="10:10">
      <c r="J191" s="13"/>
    </row>
    <row r="192" spans="10:10">
      <c r="J192" s="13"/>
    </row>
    <row r="193" spans="10:10">
      <c r="J193" s="13"/>
    </row>
    <row r="194" spans="10:10">
      <c r="J194" s="13"/>
    </row>
    <row r="195" spans="10:10">
      <c r="J195" s="13"/>
    </row>
    <row r="196" spans="10:10">
      <c r="J196" s="13"/>
    </row>
    <row r="197" spans="10:10">
      <c r="J197" s="13"/>
    </row>
    <row r="198" spans="10:10">
      <c r="J198" s="13"/>
    </row>
    <row r="199" spans="10:10">
      <c r="J199" s="13"/>
    </row>
    <row r="200" spans="10:10">
      <c r="J200" s="13"/>
    </row>
    <row r="201" spans="10:10">
      <c r="J201" s="13"/>
    </row>
    <row r="202" spans="10:10">
      <c r="J202" s="13"/>
    </row>
    <row r="203" spans="10:10">
      <c r="J203" s="13"/>
    </row>
    <row r="204" spans="10:10">
      <c r="J204" s="13"/>
    </row>
    <row r="205" spans="10:10">
      <c r="J205" s="13"/>
    </row>
    <row r="206" spans="10:10">
      <c r="J206" s="13"/>
    </row>
    <row r="207" spans="10:10">
      <c r="J207" s="13"/>
    </row>
    <row r="208" spans="10:10">
      <c r="J208" s="13"/>
    </row>
    <row r="209" spans="10:10">
      <c r="J209" s="13"/>
    </row>
    <row r="210" spans="10:10">
      <c r="J210" s="13"/>
    </row>
    <row r="211" spans="10:10">
      <c r="J211" s="13"/>
    </row>
    <row r="212" spans="10:10">
      <c r="J212" s="13"/>
    </row>
    <row r="213" spans="10:10">
      <c r="J213" s="13"/>
    </row>
    <row r="214" spans="10:10">
      <c r="J214" s="13"/>
    </row>
    <row r="215" spans="10:10">
      <c r="J215" s="13"/>
    </row>
    <row r="216" spans="10:10">
      <c r="J216" s="13"/>
    </row>
    <row r="217" spans="10:10">
      <c r="J217" s="13"/>
    </row>
    <row r="218" spans="10:10">
      <c r="J218" s="13"/>
    </row>
    <row r="219" spans="10:10">
      <c r="J219" s="13"/>
    </row>
    <row r="220" spans="10:10">
      <c r="J220" s="13"/>
    </row>
    <row r="221" spans="10:10">
      <c r="J221" s="13"/>
    </row>
    <row r="222" spans="10:10">
      <c r="J222" s="13"/>
    </row>
    <row r="223" spans="10:10">
      <c r="J223" s="13"/>
    </row>
    <row r="224" spans="10:10">
      <c r="J224" s="13"/>
    </row>
    <row r="225" spans="10:10">
      <c r="J225" s="13"/>
    </row>
    <row r="226" spans="10:10">
      <c r="J226" s="13"/>
    </row>
    <row r="227" spans="10:10">
      <c r="J227" s="13"/>
    </row>
    <row r="228" spans="10:10">
      <c r="J228" s="13"/>
    </row>
    <row r="229" spans="10:10">
      <c r="J229" s="13"/>
    </row>
    <row r="230" spans="10:10">
      <c r="J230" s="13"/>
    </row>
    <row r="231" spans="10:10">
      <c r="J231" s="13"/>
    </row>
    <row r="232" spans="10:10">
      <c r="J232" s="13"/>
    </row>
    <row r="233" spans="10:10">
      <c r="J233" s="13"/>
    </row>
    <row r="234" spans="10:10">
      <c r="J234" s="13"/>
    </row>
    <row r="235" spans="10:10">
      <c r="J235" s="13"/>
    </row>
    <row r="236" spans="10:10">
      <c r="J236" s="13"/>
    </row>
    <row r="237" spans="10:10">
      <c r="J237" s="13"/>
    </row>
    <row r="238" spans="10:10">
      <c r="J238" s="13"/>
    </row>
    <row r="239" spans="10:10">
      <c r="J239" s="13"/>
    </row>
    <row r="240" spans="10:10">
      <c r="J240" s="13"/>
    </row>
    <row r="241" spans="10:10">
      <c r="J241" s="13"/>
    </row>
    <row r="242" spans="10:10">
      <c r="J242" s="13"/>
    </row>
    <row r="243" spans="10:10">
      <c r="J243" s="13"/>
    </row>
    <row r="244" spans="10:10">
      <c r="J244" s="13"/>
    </row>
    <row r="245" spans="10:10">
      <c r="J245" s="13"/>
    </row>
    <row r="246" spans="10:10">
      <c r="J246" s="13"/>
    </row>
    <row r="247" spans="10:10">
      <c r="J247" s="13"/>
    </row>
    <row r="248" spans="10:10">
      <c r="J248" s="13"/>
    </row>
    <row r="249" spans="10:10">
      <c r="J249" s="13"/>
    </row>
    <row r="250" spans="10:10">
      <c r="J250" s="13"/>
    </row>
    <row r="251" spans="10:10">
      <c r="J251" s="13"/>
    </row>
    <row r="252" spans="10:10">
      <c r="J252" s="13"/>
    </row>
    <row r="253" spans="10:10">
      <c r="J253" s="13"/>
    </row>
    <row r="254" spans="10:10">
      <c r="J254" s="13"/>
    </row>
    <row r="255" spans="10:10">
      <c r="J255" s="13"/>
    </row>
    <row r="256" spans="10:10">
      <c r="J256" s="13"/>
    </row>
    <row r="257" spans="10:10">
      <c r="J257" s="13"/>
    </row>
    <row r="258" spans="10:10">
      <c r="J258" s="13"/>
    </row>
    <row r="259" spans="10:10">
      <c r="J259" s="13"/>
    </row>
    <row r="260" spans="10:10">
      <c r="J260" s="13"/>
    </row>
    <row r="261" spans="10:10">
      <c r="J261" s="13"/>
    </row>
    <row r="262" spans="10:10">
      <c r="J262" s="13"/>
    </row>
    <row r="263" spans="10:10">
      <c r="J263" s="13"/>
    </row>
    <row r="264" spans="10:10">
      <c r="J264" s="13"/>
    </row>
    <row r="265" spans="10:10">
      <c r="J265" s="13"/>
    </row>
    <row r="266" spans="10:10">
      <c r="J266" s="13"/>
    </row>
    <row r="267" spans="10:10">
      <c r="J267" s="13"/>
    </row>
    <row r="268" spans="10:10">
      <c r="J268" s="13"/>
    </row>
    <row r="269" spans="10:10">
      <c r="J269" s="13"/>
    </row>
    <row r="270" spans="10:10">
      <c r="J270" s="13"/>
    </row>
    <row r="271" spans="10:10">
      <c r="J271" s="13"/>
    </row>
    <row r="272" spans="10:10">
      <c r="J272" s="13"/>
    </row>
    <row r="273" spans="10:10">
      <c r="J273" s="13"/>
    </row>
    <row r="274" spans="10:10">
      <c r="J274" s="13"/>
    </row>
    <row r="275" spans="10:10">
      <c r="J275" s="13"/>
    </row>
    <row r="276" spans="10:10">
      <c r="J276" s="13"/>
    </row>
    <row r="277" spans="10:10">
      <c r="J277" s="13"/>
    </row>
    <row r="278" spans="10:10">
      <c r="J278" s="13"/>
    </row>
    <row r="279" spans="10:10">
      <c r="J279" s="13"/>
    </row>
    <row r="280" spans="10:10">
      <c r="J280" s="13"/>
    </row>
    <row r="281" spans="10:10">
      <c r="J281" s="13"/>
    </row>
    <row r="282" spans="10:10">
      <c r="J282" s="13"/>
    </row>
    <row r="283" spans="10:10">
      <c r="J283" s="13"/>
    </row>
    <row r="284" spans="10:10">
      <c r="J284" s="13"/>
    </row>
    <row r="285" spans="10:10">
      <c r="J285" s="13"/>
    </row>
    <row r="286" spans="10:10">
      <c r="J286" s="13"/>
    </row>
    <row r="287" spans="10:10">
      <c r="J287" s="13"/>
    </row>
    <row r="288" spans="10:10">
      <c r="J288" s="13"/>
    </row>
    <row r="289" spans="10:10">
      <c r="J289" s="13"/>
    </row>
    <row r="290" spans="10:10">
      <c r="J290" s="13"/>
    </row>
    <row r="291" spans="10:10">
      <c r="J291" s="13"/>
    </row>
    <row r="292" spans="10:10">
      <c r="J292" s="13"/>
    </row>
    <row r="293" spans="10:10">
      <c r="J293" s="13"/>
    </row>
    <row r="294" spans="10:10">
      <c r="J294" s="13"/>
    </row>
    <row r="295" spans="10:10">
      <c r="J295" s="13"/>
    </row>
    <row r="296" spans="10:10">
      <c r="J296" s="13"/>
    </row>
    <row r="297" spans="10:10">
      <c r="J297" s="13"/>
    </row>
    <row r="298" spans="10:10">
      <c r="J298" s="13"/>
    </row>
    <row r="299" spans="10:10">
      <c r="J299" s="13"/>
    </row>
    <row r="300" spans="10:10">
      <c r="J300" s="13"/>
    </row>
    <row r="301" spans="10:10">
      <c r="J301" s="13"/>
    </row>
    <row r="302" spans="10:10">
      <c r="J302" s="13"/>
    </row>
    <row r="303" spans="10:10">
      <c r="J303" s="13"/>
    </row>
    <row r="304" spans="10:10">
      <c r="J304" s="13"/>
    </row>
    <row r="305" spans="10:10">
      <c r="J305" s="13"/>
    </row>
    <row r="306" spans="10:10">
      <c r="J306" s="13"/>
    </row>
    <row r="307" spans="10:10">
      <c r="J307" s="13"/>
    </row>
    <row r="308" spans="10:10">
      <c r="J308" s="13"/>
    </row>
    <row r="309" spans="10:10">
      <c r="J309" s="13"/>
    </row>
    <row r="310" spans="10:10">
      <c r="J310" s="13"/>
    </row>
    <row r="311" spans="10:10">
      <c r="J311" s="13"/>
    </row>
    <row r="312" spans="10:10">
      <c r="J312" s="13"/>
    </row>
    <row r="313" spans="10:10">
      <c r="J313" s="13"/>
    </row>
    <row r="314" spans="10:10">
      <c r="J314" s="13"/>
    </row>
    <row r="315" spans="10:10">
      <c r="J315" s="13"/>
    </row>
    <row r="316" spans="10:10">
      <c r="J316" s="13"/>
    </row>
    <row r="317" spans="10:10">
      <c r="J317" s="13"/>
    </row>
    <row r="318" spans="10:10">
      <c r="J318" s="13"/>
    </row>
    <row r="319" spans="10:10">
      <c r="J319" s="13"/>
    </row>
    <row r="320" spans="10:10">
      <c r="J320" s="13"/>
    </row>
    <row r="321" spans="10:10">
      <c r="J321" s="13"/>
    </row>
    <row r="322" spans="10:10">
      <c r="J322" s="13"/>
    </row>
    <row r="323" spans="10:10">
      <c r="J323" s="13"/>
    </row>
    <row r="324" spans="10:10">
      <c r="J324" s="13"/>
    </row>
    <row r="325" spans="10:10">
      <c r="J325" s="13"/>
    </row>
    <row r="326" spans="10:10">
      <c r="J326" s="13"/>
    </row>
    <row r="327" spans="10:10">
      <c r="J327" s="13"/>
    </row>
    <row r="328" spans="10:10">
      <c r="J328" s="13"/>
    </row>
    <row r="329" spans="10:10">
      <c r="J329" s="13"/>
    </row>
    <row r="330" spans="10:10">
      <c r="J330" s="13"/>
    </row>
    <row r="331" spans="10:10">
      <c r="J331" s="13"/>
    </row>
    <row r="332" spans="10:10">
      <c r="J332" s="13"/>
    </row>
    <row r="333" spans="10:10">
      <c r="J333" s="13"/>
    </row>
    <row r="334" spans="10:10">
      <c r="J334" s="13"/>
    </row>
    <row r="335" spans="10:10">
      <c r="J335" s="13"/>
    </row>
    <row r="336" spans="10:10">
      <c r="J336" s="13"/>
    </row>
    <row r="337" spans="10:10">
      <c r="J337" s="13"/>
    </row>
    <row r="338" spans="10:10">
      <c r="J338" s="13"/>
    </row>
    <row r="339" spans="10:10">
      <c r="J339" s="13"/>
    </row>
    <row r="340" spans="10:10">
      <c r="J340" s="13"/>
    </row>
    <row r="341" spans="10:10">
      <c r="J341" s="13"/>
    </row>
    <row r="342" spans="10:10">
      <c r="J342" s="13"/>
    </row>
    <row r="343" spans="10:10">
      <c r="J343" s="13"/>
    </row>
    <row r="344" spans="10:10">
      <c r="J344" s="13"/>
    </row>
    <row r="345" spans="10:10">
      <c r="J345" s="13"/>
    </row>
    <row r="346" spans="10:10">
      <c r="J346" s="13"/>
    </row>
    <row r="347" spans="10:10">
      <c r="J347" s="13"/>
    </row>
    <row r="348" spans="10:10">
      <c r="J348" s="13"/>
    </row>
    <row r="349" spans="10:10">
      <c r="J349" s="13"/>
    </row>
    <row r="350" spans="10:10">
      <c r="J350" s="13"/>
    </row>
    <row r="351" spans="10:10">
      <c r="J351" s="13"/>
    </row>
    <row r="352" spans="10:10">
      <c r="J352" s="13"/>
    </row>
    <row r="353" spans="10:10">
      <c r="J353" s="13"/>
    </row>
    <row r="354" spans="10:10">
      <c r="J354" s="13"/>
    </row>
    <row r="355" spans="10:10">
      <c r="J355" s="13"/>
    </row>
    <row r="356" spans="10:10">
      <c r="J356" s="13"/>
    </row>
    <row r="357" spans="10:10">
      <c r="J357" s="13"/>
    </row>
    <row r="358" spans="10:10">
      <c r="J358" s="13"/>
    </row>
    <row r="359" spans="10:10">
      <c r="J359" s="13"/>
    </row>
    <row r="360" spans="10:10">
      <c r="J360" s="13"/>
    </row>
    <row r="361" spans="10:10">
      <c r="J361" s="13"/>
    </row>
    <row r="362" spans="10:10">
      <c r="J362" s="13"/>
    </row>
    <row r="363" spans="10:10">
      <c r="J363" s="13"/>
    </row>
    <row r="364" spans="10:10">
      <c r="J364" s="13"/>
    </row>
    <row r="365" spans="10:10">
      <c r="J365" s="13"/>
    </row>
    <row r="366" spans="10:10">
      <c r="J366" s="13"/>
    </row>
    <row r="367" spans="10:10">
      <c r="J367" s="13"/>
    </row>
    <row r="368" spans="10:10">
      <c r="J368" s="13"/>
    </row>
    <row r="369" spans="10:10">
      <c r="J369" s="13"/>
    </row>
    <row r="370" spans="10:10">
      <c r="J370" s="13"/>
    </row>
    <row r="371" spans="10:10">
      <c r="J371" s="13"/>
    </row>
    <row r="372" spans="10:10">
      <c r="J372" s="13"/>
    </row>
    <row r="373" spans="10:10">
      <c r="J373" s="13"/>
    </row>
    <row r="374" spans="10:10">
      <c r="J374" s="13"/>
    </row>
    <row r="375" spans="10:10">
      <c r="J375" s="13"/>
    </row>
    <row r="376" spans="10:10">
      <c r="J376" s="13"/>
    </row>
    <row r="377" spans="10:10">
      <c r="J377" s="13"/>
    </row>
    <row r="378" spans="10:10">
      <c r="J378" s="13"/>
    </row>
    <row r="379" spans="10:10">
      <c r="J379" s="13"/>
    </row>
    <row r="380" spans="10:10">
      <c r="J380" s="13"/>
    </row>
    <row r="381" spans="10:10">
      <c r="J381" s="13"/>
    </row>
    <row r="382" spans="10:10">
      <c r="J382" s="13"/>
    </row>
    <row r="383" spans="10:10">
      <c r="J383" s="13"/>
    </row>
    <row r="384" spans="10:10">
      <c r="J384" s="13"/>
    </row>
    <row r="385" spans="10:10">
      <c r="J385" s="13"/>
    </row>
    <row r="386" spans="10:10">
      <c r="J386" s="13"/>
    </row>
    <row r="387" spans="10:10">
      <c r="J387" s="13"/>
    </row>
    <row r="388" spans="10:10">
      <c r="J388" s="13"/>
    </row>
    <row r="389" spans="10:10">
      <c r="J389" s="13"/>
    </row>
    <row r="390" spans="10:10">
      <c r="J390" s="13"/>
    </row>
    <row r="391" spans="10:10">
      <c r="J391" s="13"/>
    </row>
    <row r="392" spans="10:10">
      <c r="J392" s="13"/>
    </row>
    <row r="393" spans="10:10">
      <c r="J393" s="13"/>
    </row>
    <row r="394" spans="10:10">
      <c r="J394" s="13"/>
    </row>
    <row r="395" spans="10:10">
      <c r="J395" s="13"/>
    </row>
    <row r="396" spans="10:10">
      <c r="J396" s="13"/>
    </row>
    <row r="397" spans="10:10">
      <c r="J397" s="13"/>
    </row>
    <row r="398" spans="10:10">
      <c r="J398" s="13"/>
    </row>
    <row r="399" spans="10:10">
      <c r="J399" s="13"/>
    </row>
    <row r="400" spans="10:10">
      <c r="J400" s="13"/>
    </row>
    <row r="401" spans="10:10">
      <c r="J401" s="13"/>
    </row>
    <row r="402" spans="10:10">
      <c r="J402" s="13"/>
    </row>
    <row r="403" spans="10:10">
      <c r="J403" s="13"/>
    </row>
    <row r="404" spans="10:10">
      <c r="J404" s="13"/>
    </row>
    <row r="405" spans="10:10">
      <c r="J405" s="13"/>
    </row>
    <row r="406" spans="10:10">
      <c r="J406" s="13"/>
    </row>
    <row r="407" spans="10:10">
      <c r="J407" s="13"/>
    </row>
    <row r="408" spans="10:10">
      <c r="J408" s="13"/>
    </row>
    <row r="409" spans="10:10">
      <c r="J409" s="13"/>
    </row>
    <row r="410" spans="10:10">
      <c r="J410" s="13"/>
    </row>
    <row r="411" spans="10:10">
      <c r="J411" s="13"/>
    </row>
    <row r="412" spans="10:10">
      <c r="J412" s="13"/>
    </row>
    <row r="413" spans="10:10">
      <c r="J413" s="13"/>
    </row>
    <row r="414" spans="10:10">
      <c r="J414" s="13"/>
    </row>
    <row r="415" spans="10:10">
      <c r="J415" s="13"/>
    </row>
    <row r="416" spans="10:10">
      <c r="J416" s="13"/>
    </row>
    <row r="417" spans="10:10">
      <c r="J417" s="13"/>
    </row>
    <row r="418" spans="10:10">
      <c r="J418" s="13"/>
    </row>
    <row r="419" spans="10:10">
      <c r="J419" s="13"/>
    </row>
    <row r="420" spans="10:10">
      <c r="J420" s="13"/>
    </row>
    <row r="421" spans="10:10">
      <c r="J421" s="13"/>
    </row>
    <row r="422" spans="10:10">
      <c r="J422" s="13"/>
    </row>
    <row r="423" spans="10:10">
      <c r="J423" s="13"/>
    </row>
    <row r="424" spans="10:10">
      <c r="J424" s="13"/>
    </row>
    <row r="425" spans="10:10">
      <c r="J425" s="13"/>
    </row>
    <row r="426" spans="10:10">
      <c r="J426" s="13"/>
    </row>
    <row r="427" spans="10:10">
      <c r="J427" s="13"/>
    </row>
    <row r="428" spans="10:10">
      <c r="J428" s="13"/>
    </row>
    <row r="429" spans="10:10">
      <c r="J429" s="13"/>
    </row>
    <row r="430" spans="10:10">
      <c r="J430" s="13"/>
    </row>
    <row r="431" spans="10:10">
      <c r="J431" s="13"/>
    </row>
    <row r="432" spans="10:10">
      <c r="J432" s="13"/>
    </row>
    <row r="433" spans="10:10">
      <c r="J433" s="13"/>
    </row>
    <row r="434" spans="10:10">
      <c r="J434" s="13"/>
    </row>
    <row r="435" spans="10:10">
      <c r="J435" s="13"/>
    </row>
    <row r="436" spans="10:10">
      <c r="J436" s="13"/>
    </row>
    <row r="437" spans="10:10">
      <c r="J437" s="13"/>
    </row>
    <row r="438" spans="10:10">
      <c r="J438" s="13"/>
    </row>
    <row r="439" spans="10:10">
      <c r="J439" s="13"/>
    </row>
    <row r="440" spans="10:10">
      <c r="J440" s="13"/>
    </row>
    <row r="441" spans="10:10">
      <c r="J441" s="13"/>
    </row>
    <row r="442" spans="10:10">
      <c r="J442" s="13"/>
    </row>
    <row r="443" spans="10:10">
      <c r="J443" s="13"/>
    </row>
    <row r="444" spans="10:10">
      <c r="J444" s="13"/>
    </row>
    <row r="445" spans="10:10">
      <c r="J445" s="13"/>
    </row>
    <row r="446" spans="10:10">
      <c r="J446" s="13"/>
    </row>
    <row r="447" spans="10:10">
      <c r="J447" s="13"/>
    </row>
    <row r="448" spans="10:10">
      <c r="J448" s="13"/>
    </row>
    <row r="449" spans="10:10">
      <c r="J449" s="13"/>
    </row>
    <row r="450" spans="10:10">
      <c r="J450" s="13"/>
    </row>
    <row r="451" spans="10:10">
      <c r="J451" s="13"/>
    </row>
    <row r="452" spans="10:10">
      <c r="J452" s="13"/>
    </row>
    <row r="453" spans="10:10">
      <c r="J453" s="13"/>
    </row>
    <row r="454" spans="10:10">
      <c r="J454" s="13"/>
    </row>
    <row r="455" spans="10:10">
      <c r="J455" s="13"/>
    </row>
    <row r="456" spans="10:10">
      <c r="J456" s="13"/>
    </row>
    <row r="457" spans="10:10">
      <c r="J457" s="13"/>
    </row>
    <row r="458" spans="10:10">
      <c r="J458" s="13"/>
    </row>
    <row r="459" spans="10:10">
      <c r="J459" s="13"/>
    </row>
    <row r="460" spans="10:10">
      <c r="J460" s="13"/>
    </row>
    <row r="461" spans="10:10">
      <c r="J461" s="13"/>
    </row>
    <row r="462" spans="10:10">
      <c r="J462" s="13"/>
    </row>
    <row r="463" spans="10:10">
      <c r="J463" s="13"/>
    </row>
    <row r="464" spans="10:10">
      <c r="J464" s="13"/>
    </row>
    <row r="465" spans="10:10">
      <c r="J465" s="13"/>
    </row>
    <row r="466" spans="10:10">
      <c r="J466" s="13"/>
    </row>
    <row r="467" spans="10:10">
      <c r="J467" s="13"/>
    </row>
    <row r="468" spans="10:10">
      <c r="J468" s="13"/>
    </row>
    <row r="469" spans="10:10">
      <c r="J469" s="13"/>
    </row>
    <row r="470" spans="10:10">
      <c r="J470" s="13"/>
    </row>
    <row r="471" spans="10:10">
      <c r="J471" s="13"/>
    </row>
    <row r="472" spans="10:10">
      <c r="J472" s="13"/>
    </row>
    <row r="473" spans="10:10">
      <c r="J473" s="13"/>
    </row>
    <row r="474" spans="10:10">
      <c r="J474" s="13"/>
    </row>
    <row r="475" spans="10:10">
      <c r="J475" s="13"/>
    </row>
    <row r="476" spans="10:10">
      <c r="J476" s="13"/>
    </row>
    <row r="477" spans="10:10">
      <c r="J477" s="13"/>
    </row>
    <row r="478" spans="10:10">
      <c r="J478" s="13"/>
    </row>
    <row r="479" spans="10:10">
      <c r="J479" s="13"/>
    </row>
    <row r="480" spans="10:10">
      <c r="J480" s="13"/>
    </row>
    <row r="481" spans="10:10">
      <c r="J481" s="13"/>
    </row>
    <row r="482" spans="10:10">
      <c r="J482" s="13"/>
    </row>
    <row r="483" spans="10:10">
      <c r="J483" s="13"/>
    </row>
    <row r="484" spans="10:10">
      <c r="J484" s="13"/>
    </row>
    <row r="485" spans="10:10">
      <c r="J485" s="13"/>
    </row>
    <row r="486" spans="10:10">
      <c r="J486" s="13"/>
    </row>
    <row r="487" spans="10:10">
      <c r="J487" s="13"/>
    </row>
    <row r="488" spans="10:10">
      <c r="J488" s="13"/>
    </row>
    <row r="489" spans="10:10">
      <c r="J489" s="13"/>
    </row>
    <row r="490" spans="10:10">
      <c r="J490" s="13"/>
    </row>
    <row r="491" spans="10:10">
      <c r="J491" s="13"/>
    </row>
    <row r="492" spans="10:10">
      <c r="J492" s="13"/>
    </row>
    <row r="493" spans="10:10">
      <c r="J493" s="13"/>
    </row>
    <row r="494" spans="10:10">
      <c r="J494" s="13"/>
    </row>
    <row r="495" spans="10:10">
      <c r="J495" s="13"/>
    </row>
    <row r="496" spans="10:10">
      <c r="J496" s="13"/>
    </row>
    <row r="497" spans="10:10">
      <c r="J497" s="13"/>
    </row>
    <row r="498" spans="10:10">
      <c r="J498" s="13"/>
    </row>
    <row r="499" spans="10:10">
      <c r="J499" s="13"/>
    </row>
    <row r="500" spans="10:10">
      <c r="J500" s="13"/>
    </row>
    <row r="501" spans="10:10">
      <c r="J501" s="13"/>
    </row>
    <row r="502" spans="10:10">
      <c r="J502" s="13"/>
    </row>
    <row r="503" spans="10:10">
      <c r="J503" s="13"/>
    </row>
    <row r="504" spans="10:10">
      <c r="J504" s="13"/>
    </row>
    <row r="505" spans="10:10">
      <c r="J505" s="13"/>
    </row>
    <row r="506" spans="10:10">
      <c r="J506" s="13"/>
    </row>
    <row r="507" spans="10:10">
      <c r="J507" s="13"/>
    </row>
    <row r="508" spans="10:10">
      <c r="J508" s="13"/>
    </row>
    <row r="509" spans="10:10">
      <c r="J509" s="13"/>
    </row>
    <row r="510" spans="10:10">
      <c r="J510" s="13"/>
    </row>
    <row r="511" spans="10:10">
      <c r="J511" s="13"/>
    </row>
    <row r="512" spans="10:10">
      <c r="J512" s="13"/>
    </row>
    <row r="513" spans="10:10">
      <c r="J513" s="13"/>
    </row>
    <row r="514" spans="10:10">
      <c r="J514" s="13"/>
    </row>
    <row r="515" spans="10:10">
      <c r="J515" s="13"/>
    </row>
    <row r="516" spans="10:10">
      <c r="J516" s="13"/>
    </row>
    <row r="517" spans="10:10">
      <c r="J517" s="13"/>
    </row>
    <row r="518" spans="10:10">
      <c r="J518" s="13"/>
    </row>
    <row r="519" spans="10:10">
      <c r="J519" s="13"/>
    </row>
    <row r="520" spans="10:10">
      <c r="J520" s="13"/>
    </row>
    <row r="521" spans="10:10">
      <c r="J521" s="13"/>
    </row>
    <row r="522" spans="10:10">
      <c r="J522" s="13"/>
    </row>
    <row r="523" spans="10:10">
      <c r="J523" s="13"/>
    </row>
    <row r="524" spans="10:10">
      <c r="J524" s="13"/>
    </row>
    <row r="525" spans="10:10">
      <c r="J525" s="13"/>
    </row>
    <row r="526" spans="10:10">
      <c r="J526" s="13"/>
    </row>
    <row r="527" spans="10:10">
      <c r="J527" s="13"/>
    </row>
    <row r="528" spans="10:10">
      <c r="J528" s="13"/>
    </row>
    <row r="529" spans="10:10">
      <c r="J529" s="13"/>
    </row>
    <row r="530" spans="10:10">
      <c r="J530" s="13"/>
    </row>
    <row r="531" spans="10:10">
      <c r="J531" s="13"/>
    </row>
    <row r="532" spans="10:10">
      <c r="J532" s="13"/>
    </row>
    <row r="533" spans="10:10">
      <c r="J533" s="13"/>
    </row>
    <row r="534" spans="10:10">
      <c r="J534" s="13"/>
    </row>
    <row r="535" spans="10:10">
      <c r="J535" s="13"/>
    </row>
    <row r="536" spans="10:10">
      <c r="J536" s="13"/>
    </row>
    <row r="537" spans="10:10">
      <c r="J537" s="13"/>
    </row>
    <row r="538" spans="10:10">
      <c r="J538" s="13"/>
    </row>
    <row r="539" spans="10:10">
      <c r="J539" s="13"/>
    </row>
    <row r="540" spans="10:10">
      <c r="J540" s="13"/>
    </row>
    <row r="541" spans="10:10">
      <c r="J541" s="13"/>
    </row>
    <row r="542" spans="10:10">
      <c r="J542" s="13"/>
    </row>
    <row r="543" spans="10:10">
      <c r="J543" s="13"/>
    </row>
    <row r="544" spans="10:10">
      <c r="J544" s="13"/>
    </row>
    <row r="545" spans="10:10">
      <c r="J545" s="13"/>
    </row>
    <row r="546" spans="10:10">
      <c r="J546" s="13"/>
    </row>
    <row r="547" spans="10:10">
      <c r="J547" s="13"/>
    </row>
    <row r="548" spans="10:10">
      <c r="J548" s="13"/>
    </row>
    <row r="549" spans="10:10">
      <c r="J549" s="13"/>
    </row>
    <row r="550" spans="10:10">
      <c r="J550" s="13"/>
    </row>
    <row r="551" spans="10:10">
      <c r="J551" s="13"/>
    </row>
    <row r="552" spans="10:10">
      <c r="J552" s="13"/>
    </row>
    <row r="553" spans="10:10">
      <c r="J553" s="13"/>
    </row>
    <row r="554" spans="10:10">
      <c r="J554" s="13"/>
    </row>
    <row r="555" spans="10:10">
      <c r="J555" s="13"/>
    </row>
    <row r="556" spans="10:10">
      <c r="J556" s="13"/>
    </row>
    <row r="557" spans="10:10">
      <c r="J557" s="13"/>
    </row>
    <row r="558" spans="10:10">
      <c r="J558" s="13"/>
    </row>
    <row r="559" spans="10:10">
      <c r="J559" s="13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2"/>
  <sheetViews>
    <sheetView workbookViewId="0">
      <selection activeCell="H1" sqref="H1"/>
    </sheetView>
  </sheetViews>
  <sheetFormatPr defaultRowHeight="12.75"/>
  <cols>
    <col min="1" max="1" width="10.28515625" style="10" customWidth="1"/>
    <col min="2" max="3" width="9.140625" style="10"/>
    <col min="4" max="4" width="8.28515625" style="10" customWidth="1"/>
    <col min="5" max="6" width="9.140625" style="10"/>
    <col min="7" max="7" width="13.140625" style="10" bestFit="1" customWidth="1"/>
    <col min="8" max="8" width="12.42578125" style="10" bestFit="1" customWidth="1"/>
    <col min="9" max="256" width="9.140625" style="10"/>
    <col min="257" max="257" width="10.28515625" style="10" customWidth="1"/>
    <col min="258" max="259" width="9.140625" style="10"/>
    <col min="260" max="260" width="8.28515625" style="10" customWidth="1"/>
    <col min="261" max="262" width="9.140625" style="10"/>
    <col min="263" max="263" width="13.140625" style="10" bestFit="1" customWidth="1"/>
    <col min="264" max="264" width="12.42578125" style="10" bestFit="1" customWidth="1"/>
    <col min="265" max="512" width="9.140625" style="10"/>
    <col min="513" max="513" width="10.28515625" style="10" customWidth="1"/>
    <col min="514" max="515" width="9.140625" style="10"/>
    <col min="516" max="516" width="8.28515625" style="10" customWidth="1"/>
    <col min="517" max="518" width="9.140625" style="10"/>
    <col min="519" max="519" width="13.140625" style="10" bestFit="1" customWidth="1"/>
    <col min="520" max="520" width="12.42578125" style="10" bestFit="1" customWidth="1"/>
    <col min="521" max="768" width="9.140625" style="10"/>
    <col min="769" max="769" width="10.28515625" style="10" customWidth="1"/>
    <col min="770" max="771" width="9.140625" style="10"/>
    <col min="772" max="772" width="8.28515625" style="10" customWidth="1"/>
    <col min="773" max="774" width="9.140625" style="10"/>
    <col min="775" max="775" width="13.140625" style="10" bestFit="1" customWidth="1"/>
    <col min="776" max="776" width="12.42578125" style="10" bestFit="1" customWidth="1"/>
    <col min="777" max="1024" width="9.140625" style="10"/>
    <col min="1025" max="1025" width="10.28515625" style="10" customWidth="1"/>
    <col min="1026" max="1027" width="9.140625" style="10"/>
    <col min="1028" max="1028" width="8.28515625" style="10" customWidth="1"/>
    <col min="1029" max="1030" width="9.140625" style="10"/>
    <col min="1031" max="1031" width="13.140625" style="10" bestFit="1" customWidth="1"/>
    <col min="1032" max="1032" width="12.42578125" style="10" bestFit="1" customWidth="1"/>
    <col min="1033" max="1280" width="9.140625" style="10"/>
    <col min="1281" max="1281" width="10.28515625" style="10" customWidth="1"/>
    <col min="1282" max="1283" width="9.140625" style="10"/>
    <col min="1284" max="1284" width="8.28515625" style="10" customWidth="1"/>
    <col min="1285" max="1286" width="9.140625" style="10"/>
    <col min="1287" max="1287" width="13.140625" style="10" bestFit="1" customWidth="1"/>
    <col min="1288" max="1288" width="12.42578125" style="10" bestFit="1" customWidth="1"/>
    <col min="1289" max="1536" width="9.140625" style="10"/>
    <col min="1537" max="1537" width="10.28515625" style="10" customWidth="1"/>
    <col min="1538" max="1539" width="9.140625" style="10"/>
    <col min="1540" max="1540" width="8.28515625" style="10" customWidth="1"/>
    <col min="1541" max="1542" width="9.140625" style="10"/>
    <col min="1543" max="1543" width="13.140625" style="10" bestFit="1" customWidth="1"/>
    <col min="1544" max="1544" width="12.42578125" style="10" bestFit="1" customWidth="1"/>
    <col min="1545" max="1792" width="9.140625" style="10"/>
    <col min="1793" max="1793" width="10.28515625" style="10" customWidth="1"/>
    <col min="1794" max="1795" width="9.140625" style="10"/>
    <col min="1796" max="1796" width="8.28515625" style="10" customWidth="1"/>
    <col min="1797" max="1798" width="9.140625" style="10"/>
    <col min="1799" max="1799" width="13.140625" style="10" bestFit="1" customWidth="1"/>
    <col min="1800" max="1800" width="12.42578125" style="10" bestFit="1" customWidth="1"/>
    <col min="1801" max="2048" width="9.140625" style="10"/>
    <col min="2049" max="2049" width="10.28515625" style="10" customWidth="1"/>
    <col min="2050" max="2051" width="9.140625" style="10"/>
    <col min="2052" max="2052" width="8.28515625" style="10" customWidth="1"/>
    <col min="2053" max="2054" width="9.140625" style="10"/>
    <col min="2055" max="2055" width="13.140625" style="10" bestFit="1" customWidth="1"/>
    <col min="2056" max="2056" width="12.42578125" style="10" bestFit="1" customWidth="1"/>
    <col min="2057" max="2304" width="9.140625" style="10"/>
    <col min="2305" max="2305" width="10.28515625" style="10" customWidth="1"/>
    <col min="2306" max="2307" width="9.140625" style="10"/>
    <col min="2308" max="2308" width="8.28515625" style="10" customWidth="1"/>
    <col min="2309" max="2310" width="9.140625" style="10"/>
    <col min="2311" max="2311" width="13.140625" style="10" bestFit="1" customWidth="1"/>
    <col min="2312" max="2312" width="12.42578125" style="10" bestFit="1" customWidth="1"/>
    <col min="2313" max="2560" width="9.140625" style="10"/>
    <col min="2561" max="2561" width="10.28515625" style="10" customWidth="1"/>
    <col min="2562" max="2563" width="9.140625" style="10"/>
    <col min="2564" max="2564" width="8.28515625" style="10" customWidth="1"/>
    <col min="2565" max="2566" width="9.140625" style="10"/>
    <col min="2567" max="2567" width="13.140625" style="10" bestFit="1" customWidth="1"/>
    <col min="2568" max="2568" width="12.42578125" style="10" bestFit="1" customWidth="1"/>
    <col min="2569" max="2816" width="9.140625" style="10"/>
    <col min="2817" max="2817" width="10.28515625" style="10" customWidth="1"/>
    <col min="2818" max="2819" width="9.140625" style="10"/>
    <col min="2820" max="2820" width="8.28515625" style="10" customWidth="1"/>
    <col min="2821" max="2822" width="9.140625" style="10"/>
    <col min="2823" max="2823" width="13.140625" style="10" bestFit="1" customWidth="1"/>
    <col min="2824" max="2824" width="12.42578125" style="10" bestFit="1" customWidth="1"/>
    <col min="2825" max="3072" width="9.140625" style="10"/>
    <col min="3073" max="3073" width="10.28515625" style="10" customWidth="1"/>
    <col min="3074" max="3075" width="9.140625" style="10"/>
    <col min="3076" max="3076" width="8.28515625" style="10" customWidth="1"/>
    <col min="3077" max="3078" width="9.140625" style="10"/>
    <col min="3079" max="3079" width="13.140625" style="10" bestFit="1" customWidth="1"/>
    <col min="3080" max="3080" width="12.42578125" style="10" bestFit="1" customWidth="1"/>
    <col min="3081" max="3328" width="9.140625" style="10"/>
    <col min="3329" max="3329" width="10.28515625" style="10" customWidth="1"/>
    <col min="3330" max="3331" width="9.140625" style="10"/>
    <col min="3332" max="3332" width="8.28515625" style="10" customWidth="1"/>
    <col min="3333" max="3334" width="9.140625" style="10"/>
    <col min="3335" max="3335" width="13.140625" style="10" bestFit="1" customWidth="1"/>
    <col min="3336" max="3336" width="12.42578125" style="10" bestFit="1" customWidth="1"/>
    <col min="3337" max="3584" width="9.140625" style="10"/>
    <col min="3585" max="3585" width="10.28515625" style="10" customWidth="1"/>
    <col min="3586" max="3587" width="9.140625" style="10"/>
    <col min="3588" max="3588" width="8.28515625" style="10" customWidth="1"/>
    <col min="3589" max="3590" width="9.140625" style="10"/>
    <col min="3591" max="3591" width="13.140625" style="10" bestFit="1" customWidth="1"/>
    <col min="3592" max="3592" width="12.42578125" style="10" bestFit="1" customWidth="1"/>
    <col min="3593" max="3840" width="9.140625" style="10"/>
    <col min="3841" max="3841" width="10.28515625" style="10" customWidth="1"/>
    <col min="3842" max="3843" width="9.140625" style="10"/>
    <col min="3844" max="3844" width="8.28515625" style="10" customWidth="1"/>
    <col min="3845" max="3846" width="9.140625" style="10"/>
    <col min="3847" max="3847" width="13.140625" style="10" bestFit="1" customWidth="1"/>
    <col min="3848" max="3848" width="12.42578125" style="10" bestFit="1" customWidth="1"/>
    <col min="3849" max="4096" width="9.140625" style="10"/>
    <col min="4097" max="4097" width="10.28515625" style="10" customWidth="1"/>
    <col min="4098" max="4099" width="9.140625" style="10"/>
    <col min="4100" max="4100" width="8.28515625" style="10" customWidth="1"/>
    <col min="4101" max="4102" width="9.140625" style="10"/>
    <col min="4103" max="4103" width="13.140625" style="10" bestFit="1" customWidth="1"/>
    <col min="4104" max="4104" width="12.42578125" style="10" bestFit="1" customWidth="1"/>
    <col min="4105" max="4352" width="9.140625" style="10"/>
    <col min="4353" max="4353" width="10.28515625" style="10" customWidth="1"/>
    <col min="4354" max="4355" width="9.140625" style="10"/>
    <col min="4356" max="4356" width="8.28515625" style="10" customWidth="1"/>
    <col min="4357" max="4358" width="9.140625" style="10"/>
    <col min="4359" max="4359" width="13.140625" style="10" bestFit="1" customWidth="1"/>
    <col min="4360" max="4360" width="12.42578125" style="10" bestFit="1" customWidth="1"/>
    <col min="4361" max="4608" width="9.140625" style="10"/>
    <col min="4609" max="4609" width="10.28515625" style="10" customWidth="1"/>
    <col min="4610" max="4611" width="9.140625" style="10"/>
    <col min="4612" max="4612" width="8.28515625" style="10" customWidth="1"/>
    <col min="4613" max="4614" width="9.140625" style="10"/>
    <col min="4615" max="4615" width="13.140625" style="10" bestFit="1" customWidth="1"/>
    <col min="4616" max="4616" width="12.42578125" style="10" bestFit="1" customWidth="1"/>
    <col min="4617" max="4864" width="9.140625" style="10"/>
    <col min="4865" max="4865" width="10.28515625" style="10" customWidth="1"/>
    <col min="4866" max="4867" width="9.140625" style="10"/>
    <col min="4868" max="4868" width="8.28515625" style="10" customWidth="1"/>
    <col min="4869" max="4870" width="9.140625" style="10"/>
    <col min="4871" max="4871" width="13.140625" style="10" bestFit="1" customWidth="1"/>
    <col min="4872" max="4872" width="12.42578125" style="10" bestFit="1" customWidth="1"/>
    <col min="4873" max="5120" width="9.140625" style="10"/>
    <col min="5121" max="5121" width="10.28515625" style="10" customWidth="1"/>
    <col min="5122" max="5123" width="9.140625" style="10"/>
    <col min="5124" max="5124" width="8.28515625" style="10" customWidth="1"/>
    <col min="5125" max="5126" width="9.140625" style="10"/>
    <col min="5127" max="5127" width="13.140625" style="10" bestFit="1" customWidth="1"/>
    <col min="5128" max="5128" width="12.42578125" style="10" bestFit="1" customWidth="1"/>
    <col min="5129" max="5376" width="9.140625" style="10"/>
    <col min="5377" max="5377" width="10.28515625" style="10" customWidth="1"/>
    <col min="5378" max="5379" width="9.140625" style="10"/>
    <col min="5380" max="5380" width="8.28515625" style="10" customWidth="1"/>
    <col min="5381" max="5382" width="9.140625" style="10"/>
    <col min="5383" max="5383" width="13.140625" style="10" bestFit="1" customWidth="1"/>
    <col min="5384" max="5384" width="12.42578125" style="10" bestFit="1" customWidth="1"/>
    <col min="5385" max="5632" width="9.140625" style="10"/>
    <col min="5633" max="5633" width="10.28515625" style="10" customWidth="1"/>
    <col min="5634" max="5635" width="9.140625" style="10"/>
    <col min="5636" max="5636" width="8.28515625" style="10" customWidth="1"/>
    <col min="5637" max="5638" width="9.140625" style="10"/>
    <col min="5639" max="5639" width="13.140625" style="10" bestFit="1" customWidth="1"/>
    <col min="5640" max="5640" width="12.42578125" style="10" bestFit="1" customWidth="1"/>
    <col min="5641" max="5888" width="9.140625" style="10"/>
    <col min="5889" max="5889" width="10.28515625" style="10" customWidth="1"/>
    <col min="5890" max="5891" width="9.140625" style="10"/>
    <col min="5892" max="5892" width="8.28515625" style="10" customWidth="1"/>
    <col min="5893" max="5894" width="9.140625" style="10"/>
    <col min="5895" max="5895" width="13.140625" style="10" bestFit="1" customWidth="1"/>
    <col min="5896" max="5896" width="12.42578125" style="10" bestFit="1" customWidth="1"/>
    <col min="5897" max="6144" width="9.140625" style="10"/>
    <col min="6145" max="6145" width="10.28515625" style="10" customWidth="1"/>
    <col min="6146" max="6147" width="9.140625" style="10"/>
    <col min="6148" max="6148" width="8.28515625" style="10" customWidth="1"/>
    <col min="6149" max="6150" width="9.140625" style="10"/>
    <col min="6151" max="6151" width="13.140625" style="10" bestFit="1" customWidth="1"/>
    <col min="6152" max="6152" width="12.42578125" style="10" bestFit="1" customWidth="1"/>
    <col min="6153" max="6400" width="9.140625" style="10"/>
    <col min="6401" max="6401" width="10.28515625" style="10" customWidth="1"/>
    <col min="6402" max="6403" width="9.140625" style="10"/>
    <col min="6404" max="6404" width="8.28515625" style="10" customWidth="1"/>
    <col min="6405" max="6406" width="9.140625" style="10"/>
    <col min="6407" max="6407" width="13.140625" style="10" bestFit="1" customWidth="1"/>
    <col min="6408" max="6408" width="12.42578125" style="10" bestFit="1" customWidth="1"/>
    <col min="6409" max="6656" width="9.140625" style="10"/>
    <col min="6657" max="6657" width="10.28515625" style="10" customWidth="1"/>
    <col min="6658" max="6659" width="9.140625" style="10"/>
    <col min="6660" max="6660" width="8.28515625" style="10" customWidth="1"/>
    <col min="6661" max="6662" width="9.140625" style="10"/>
    <col min="6663" max="6663" width="13.140625" style="10" bestFit="1" customWidth="1"/>
    <col min="6664" max="6664" width="12.42578125" style="10" bestFit="1" customWidth="1"/>
    <col min="6665" max="6912" width="9.140625" style="10"/>
    <col min="6913" max="6913" width="10.28515625" style="10" customWidth="1"/>
    <col min="6914" max="6915" width="9.140625" style="10"/>
    <col min="6916" max="6916" width="8.28515625" style="10" customWidth="1"/>
    <col min="6917" max="6918" width="9.140625" style="10"/>
    <col min="6919" max="6919" width="13.140625" style="10" bestFit="1" customWidth="1"/>
    <col min="6920" max="6920" width="12.42578125" style="10" bestFit="1" customWidth="1"/>
    <col min="6921" max="7168" width="9.140625" style="10"/>
    <col min="7169" max="7169" width="10.28515625" style="10" customWidth="1"/>
    <col min="7170" max="7171" width="9.140625" style="10"/>
    <col min="7172" max="7172" width="8.28515625" style="10" customWidth="1"/>
    <col min="7173" max="7174" width="9.140625" style="10"/>
    <col min="7175" max="7175" width="13.140625" style="10" bestFit="1" customWidth="1"/>
    <col min="7176" max="7176" width="12.42578125" style="10" bestFit="1" customWidth="1"/>
    <col min="7177" max="7424" width="9.140625" style="10"/>
    <col min="7425" max="7425" width="10.28515625" style="10" customWidth="1"/>
    <col min="7426" max="7427" width="9.140625" style="10"/>
    <col min="7428" max="7428" width="8.28515625" style="10" customWidth="1"/>
    <col min="7429" max="7430" width="9.140625" style="10"/>
    <col min="7431" max="7431" width="13.140625" style="10" bestFit="1" customWidth="1"/>
    <col min="7432" max="7432" width="12.42578125" style="10" bestFit="1" customWidth="1"/>
    <col min="7433" max="7680" width="9.140625" style="10"/>
    <col min="7681" max="7681" width="10.28515625" style="10" customWidth="1"/>
    <col min="7682" max="7683" width="9.140625" style="10"/>
    <col min="7684" max="7684" width="8.28515625" style="10" customWidth="1"/>
    <col min="7685" max="7686" width="9.140625" style="10"/>
    <col min="7687" max="7687" width="13.140625" style="10" bestFit="1" customWidth="1"/>
    <col min="7688" max="7688" width="12.42578125" style="10" bestFit="1" customWidth="1"/>
    <col min="7689" max="7936" width="9.140625" style="10"/>
    <col min="7937" max="7937" width="10.28515625" style="10" customWidth="1"/>
    <col min="7938" max="7939" width="9.140625" style="10"/>
    <col min="7940" max="7940" width="8.28515625" style="10" customWidth="1"/>
    <col min="7941" max="7942" width="9.140625" style="10"/>
    <col min="7943" max="7943" width="13.140625" style="10" bestFit="1" customWidth="1"/>
    <col min="7944" max="7944" width="12.42578125" style="10" bestFit="1" customWidth="1"/>
    <col min="7945" max="8192" width="9.140625" style="10"/>
    <col min="8193" max="8193" width="10.28515625" style="10" customWidth="1"/>
    <col min="8194" max="8195" width="9.140625" style="10"/>
    <col min="8196" max="8196" width="8.28515625" style="10" customWidth="1"/>
    <col min="8197" max="8198" width="9.140625" style="10"/>
    <col min="8199" max="8199" width="13.140625" style="10" bestFit="1" customWidth="1"/>
    <col min="8200" max="8200" width="12.42578125" style="10" bestFit="1" customWidth="1"/>
    <col min="8201" max="8448" width="9.140625" style="10"/>
    <col min="8449" max="8449" width="10.28515625" style="10" customWidth="1"/>
    <col min="8450" max="8451" width="9.140625" style="10"/>
    <col min="8452" max="8452" width="8.28515625" style="10" customWidth="1"/>
    <col min="8453" max="8454" width="9.140625" style="10"/>
    <col min="8455" max="8455" width="13.140625" style="10" bestFit="1" customWidth="1"/>
    <col min="8456" max="8456" width="12.42578125" style="10" bestFit="1" customWidth="1"/>
    <col min="8457" max="8704" width="9.140625" style="10"/>
    <col min="8705" max="8705" width="10.28515625" style="10" customWidth="1"/>
    <col min="8706" max="8707" width="9.140625" style="10"/>
    <col min="8708" max="8708" width="8.28515625" style="10" customWidth="1"/>
    <col min="8709" max="8710" width="9.140625" style="10"/>
    <col min="8711" max="8711" width="13.140625" style="10" bestFit="1" customWidth="1"/>
    <col min="8712" max="8712" width="12.42578125" style="10" bestFit="1" customWidth="1"/>
    <col min="8713" max="8960" width="9.140625" style="10"/>
    <col min="8961" max="8961" width="10.28515625" style="10" customWidth="1"/>
    <col min="8962" max="8963" width="9.140625" style="10"/>
    <col min="8964" max="8964" width="8.28515625" style="10" customWidth="1"/>
    <col min="8965" max="8966" width="9.140625" style="10"/>
    <col min="8967" max="8967" width="13.140625" style="10" bestFit="1" customWidth="1"/>
    <col min="8968" max="8968" width="12.42578125" style="10" bestFit="1" customWidth="1"/>
    <col min="8969" max="9216" width="9.140625" style="10"/>
    <col min="9217" max="9217" width="10.28515625" style="10" customWidth="1"/>
    <col min="9218" max="9219" width="9.140625" style="10"/>
    <col min="9220" max="9220" width="8.28515625" style="10" customWidth="1"/>
    <col min="9221" max="9222" width="9.140625" style="10"/>
    <col min="9223" max="9223" width="13.140625" style="10" bestFit="1" customWidth="1"/>
    <col min="9224" max="9224" width="12.42578125" style="10" bestFit="1" customWidth="1"/>
    <col min="9225" max="9472" width="9.140625" style="10"/>
    <col min="9473" max="9473" width="10.28515625" style="10" customWidth="1"/>
    <col min="9474" max="9475" width="9.140625" style="10"/>
    <col min="9476" max="9476" width="8.28515625" style="10" customWidth="1"/>
    <col min="9477" max="9478" width="9.140625" style="10"/>
    <col min="9479" max="9479" width="13.140625" style="10" bestFit="1" customWidth="1"/>
    <col min="9480" max="9480" width="12.42578125" style="10" bestFit="1" customWidth="1"/>
    <col min="9481" max="9728" width="9.140625" style="10"/>
    <col min="9729" max="9729" width="10.28515625" style="10" customWidth="1"/>
    <col min="9730" max="9731" width="9.140625" style="10"/>
    <col min="9732" max="9732" width="8.28515625" style="10" customWidth="1"/>
    <col min="9733" max="9734" width="9.140625" style="10"/>
    <col min="9735" max="9735" width="13.140625" style="10" bestFit="1" customWidth="1"/>
    <col min="9736" max="9736" width="12.42578125" style="10" bestFit="1" customWidth="1"/>
    <col min="9737" max="9984" width="9.140625" style="10"/>
    <col min="9985" max="9985" width="10.28515625" style="10" customWidth="1"/>
    <col min="9986" max="9987" width="9.140625" style="10"/>
    <col min="9988" max="9988" width="8.28515625" style="10" customWidth="1"/>
    <col min="9989" max="9990" width="9.140625" style="10"/>
    <col min="9991" max="9991" width="13.140625" style="10" bestFit="1" customWidth="1"/>
    <col min="9992" max="9992" width="12.42578125" style="10" bestFit="1" customWidth="1"/>
    <col min="9993" max="10240" width="9.140625" style="10"/>
    <col min="10241" max="10241" width="10.28515625" style="10" customWidth="1"/>
    <col min="10242" max="10243" width="9.140625" style="10"/>
    <col min="10244" max="10244" width="8.28515625" style="10" customWidth="1"/>
    <col min="10245" max="10246" width="9.140625" style="10"/>
    <col min="10247" max="10247" width="13.140625" style="10" bestFit="1" customWidth="1"/>
    <col min="10248" max="10248" width="12.42578125" style="10" bestFit="1" customWidth="1"/>
    <col min="10249" max="10496" width="9.140625" style="10"/>
    <col min="10497" max="10497" width="10.28515625" style="10" customWidth="1"/>
    <col min="10498" max="10499" width="9.140625" style="10"/>
    <col min="10500" max="10500" width="8.28515625" style="10" customWidth="1"/>
    <col min="10501" max="10502" width="9.140625" style="10"/>
    <col min="10503" max="10503" width="13.140625" style="10" bestFit="1" customWidth="1"/>
    <col min="10504" max="10504" width="12.42578125" style="10" bestFit="1" customWidth="1"/>
    <col min="10505" max="10752" width="9.140625" style="10"/>
    <col min="10753" max="10753" width="10.28515625" style="10" customWidth="1"/>
    <col min="10754" max="10755" width="9.140625" style="10"/>
    <col min="10756" max="10756" width="8.28515625" style="10" customWidth="1"/>
    <col min="10757" max="10758" width="9.140625" style="10"/>
    <col min="10759" max="10759" width="13.140625" style="10" bestFit="1" customWidth="1"/>
    <col min="10760" max="10760" width="12.42578125" style="10" bestFit="1" customWidth="1"/>
    <col min="10761" max="11008" width="9.140625" style="10"/>
    <col min="11009" max="11009" width="10.28515625" style="10" customWidth="1"/>
    <col min="11010" max="11011" width="9.140625" style="10"/>
    <col min="11012" max="11012" width="8.28515625" style="10" customWidth="1"/>
    <col min="11013" max="11014" width="9.140625" style="10"/>
    <col min="11015" max="11015" width="13.140625" style="10" bestFit="1" customWidth="1"/>
    <col min="11016" max="11016" width="12.42578125" style="10" bestFit="1" customWidth="1"/>
    <col min="11017" max="11264" width="9.140625" style="10"/>
    <col min="11265" max="11265" width="10.28515625" style="10" customWidth="1"/>
    <col min="11266" max="11267" width="9.140625" style="10"/>
    <col min="11268" max="11268" width="8.28515625" style="10" customWidth="1"/>
    <col min="11269" max="11270" width="9.140625" style="10"/>
    <col min="11271" max="11271" width="13.140625" style="10" bestFit="1" customWidth="1"/>
    <col min="11272" max="11272" width="12.42578125" style="10" bestFit="1" customWidth="1"/>
    <col min="11273" max="11520" width="9.140625" style="10"/>
    <col min="11521" max="11521" width="10.28515625" style="10" customWidth="1"/>
    <col min="11522" max="11523" width="9.140625" style="10"/>
    <col min="11524" max="11524" width="8.28515625" style="10" customWidth="1"/>
    <col min="11525" max="11526" width="9.140625" style="10"/>
    <col min="11527" max="11527" width="13.140625" style="10" bestFit="1" customWidth="1"/>
    <col min="11528" max="11528" width="12.42578125" style="10" bestFit="1" customWidth="1"/>
    <col min="11529" max="11776" width="9.140625" style="10"/>
    <col min="11777" max="11777" width="10.28515625" style="10" customWidth="1"/>
    <col min="11778" max="11779" width="9.140625" style="10"/>
    <col min="11780" max="11780" width="8.28515625" style="10" customWidth="1"/>
    <col min="11781" max="11782" width="9.140625" style="10"/>
    <col min="11783" max="11783" width="13.140625" style="10" bestFit="1" customWidth="1"/>
    <col min="11784" max="11784" width="12.42578125" style="10" bestFit="1" customWidth="1"/>
    <col min="11785" max="12032" width="9.140625" style="10"/>
    <col min="12033" max="12033" width="10.28515625" style="10" customWidth="1"/>
    <col min="12034" max="12035" width="9.140625" style="10"/>
    <col min="12036" max="12036" width="8.28515625" style="10" customWidth="1"/>
    <col min="12037" max="12038" width="9.140625" style="10"/>
    <col min="12039" max="12039" width="13.140625" style="10" bestFit="1" customWidth="1"/>
    <col min="12040" max="12040" width="12.42578125" style="10" bestFit="1" customWidth="1"/>
    <col min="12041" max="12288" width="9.140625" style="10"/>
    <col min="12289" max="12289" width="10.28515625" style="10" customWidth="1"/>
    <col min="12290" max="12291" width="9.140625" style="10"/>
    <col min="12292" max="12292" width="8.28515625" style="10" customWidth="1"/>
    <col min="12293" max="12294" width="9.140625" style="10"/>
    <col min="12295" max="12295" width="13.140625" style="10" bestFit="1" customWidth="1"/>
    <col min="12296" max="12296" width="12.42578125" style="10" bestFit="1" customWidth="1"/>
    <col min="12297" max="12544" width="9.140625" style="10"/>
    <col min="12545" max="12545" width="10.28515625" style="10" customWidth="1"/>
    <col min="12546" max="12547" width="9.140625" style="10"/>
    <col min="12548" max="12548" width="8.28515625" style="10" customWidth="1"/>
    <col min="12549" max="12550" width="9.140625" style="10"/>
    <col min="12551" max="12551" width="13.140625" style="10" bestFit="1" customWidth="1"/>
    <col min="12552" max="12552" width="12.42578125" style="10" bestFit="1" customWidth="1"/>
    <col min="12553" max="12800" width="9.140625" style="10"/>
    <col min="12801" max="12801" width="10.28515625" style="10" customWidth="1"/>
    <col min="12802" max="12803" width="9.140625" style="10"/>
    <col min="12804" max="12804" width="8.28515625" style="10" customWidth="1"/>
    <col min="12805" max="12806" width="9.140625" style="10"/>
    <col min="12807" max="12807" width="13.140625" style="10" bestFit="1" customWidth="1"/>
    <col min="12808" max="12808" width="12.42578125" style="10" bestFit="1" customWidth="1"/>
    <col min="12809" max="13056" width="9.140625" style="10"/>
    <col min="13057" max="13057" width="10.28515625" style="10" customWidth="1"/>
    <col min="13058" max="13059" width="9.140625" style="10"/>
    <col min="13060" max="13060" width="8.28515625" style="10" customWidth="1"/>
    <col min="13061" max="13062" width="9.140625" style="10"/>
    <col min="13063" max="13063" width="13.140625" style="10" bestFit="1" customWidth="1"/>
    <col min="13064" max="13064" width="12.42578125" style="10" bestFit="1" customWidth="1"/>
    <col min="13065" max="13312" width="9.140625" style="10"/>
    <col min="13313" max="13313" width="10.28515625" style="10" customWidth="1"/>
    <col min="13314" max="13315" width="9.140625" style="10"/>
    <col min="13316" max="13316" width="8.28515625" style="10" customWidth="1"/>
    <col min="13317" max="13318" width="9.140625" style="10"/>
    <col min="13319" max="13319" width="13.140625" style="10" bestFit="1" customWidth="1"/>
    <col min="13320" max="13320" width="12.42578125" style="10" bestFit="1" customWidth="1"/>
    <col min="13321" max="13568" width="9.140625" style="10"/>
    <col min="13569" max="13569" width="10.28515625" style="10" customWidth="1"/>
    <col min="13570" max="13571" width="9.140625" style="10"/>
    <col min="13572" max="13572" width="8.28515625" style="10" customWidth="1"/>
    <col min="13573" max="13574" width="9.140625" style="10"/>
    <col min="13575" max="13575" width="13.140625" style="10" bestFit="1" customWidth="1"/>
    <col min="13576" max="13576" width="12.42578125" style="10" bestFit="1" customWidth="1"/>
    <col min="13577" max="13824" width="9.140625" style="10"/>
    <col min="13825" max="13825" width="10.28515625" style="10" customWidth="1"/>
    <col min="13826" max="13827" width="9.140625" style="10"/>
    <col min="13828" max="13828" width="8.28515625" style="10" customWidth="1"/>
    <col min="13829" max="13830" width="9.140625" style="10"/>
    <col min="13831" max="13831" width="13.140625" style="10" bestFit="1" customWidth="1"/>
    <col min="13832" max="13832" width="12.42578125" style="10" bestFit="1" customWidth="1"/>
    <col min="13833" max="14080" width="9.140625" style="10"/>
    <col min="14081" max="14081" width="10.28515625" style="10" customWidth="1"/>
    <col min="14082" max="14083" width="9.140625" style="10"/>
    <col min="14084" max="14084" width="8.28515625" style="10" customWidth="1"/>
    <col min="14085" max="14086" width="9.140625" style="10"/>
    <col min="14087" max="14087" width="13.140625" style="10" bestFit="1" customWidth="1"/>
    <col min="14088" max="14088" width="12.42578125" style="10" bestFit="1" customWidth="1"/>
    <col min="14089" max="14336" width="9.140625" style="10"/>
    <col min="14337" max="14337" width="10.28515625" style="10" customWidth="1"/>
    <col min="14338" max="14339" width="9.140625" style="10"/>
    <col min="14340" max="14340" width="8.28515625" style="10" customWidth="1"/>
    <col min="14341" max="14342" width="9.140625" style="10"/>
    <col min="14343" max="14343" width="13.140625" style="10" bestFit="1" customWidth="1"/>
    <col min="14344" max="14344" width="12.42578125" style="10" bestFit="1" customWidth="1"/>
    <col min="14345" max="14592" width="9.140625" style="10"/>
    <col min="14593" max="14593" width="10.28515625" style="10" customWidth="1"/>
    <col min="14594" max="14595" width="9.140625" style="10"/>
    <col min="14596" max="14596" width="8.28515625" style="10" customWidth="1"/>
    <col min="14597" max="14598" width="9.140625" style="10"/>
    <col min="14599" max="14599" width="13.140625" style="10" bestFit="1" customWidth="1"/>
    <col min="14600" max="14600" width="12.42578125" style="10" bestFit="1" customWidth="1"/>
    <col min="14601" max="14848" width="9.140625" style="10"/>
    <col min="14849" max="14849" width="10.28515625" style="10" customWidth="1"/>
    <col min="14850" max="14851" width="9.140625" style="10"/>
    <col min="14852" max="14852" width="8.28515625" style="10" customWidth="1"/>
    <col min="14853" max="14854" width="9.140625" style="10"/>
    <col min="14855" max="14855" width="13.140625" style="10" bestFit="1" customWidth="1"/>
    <col min="14856" max="14856" width="12.42578125" style="10" bestFit="1" customWidth="1"/>
    <col min="14857" max="15104" width="9.140625" style="10"/>
    <col min="15105" max="15105" width="10.28515625" style="10" customWidth="1"/>
    <col min="15106" max="15107" width="9.140625" style="10"/>
    <col min="15108" max="15108" width="8.28515625" style="10" customWidth="1"/>
    <col min="15109" max="15110" width="9.140625" style="10"/>
    <col min="15111" max="15111" width="13.140625" style="10" bestFit="1" customWidth="1"/>
    <col min="15112" max="15112" width="12.42578125" style="10" bestFit="1" customWidth="1"/>
    <col min="15113" max="15360" width="9.140625" style="10"/>
    <col min="15361" max="15361" width="10.28515625" style="10" customWidth="1"/>
    <col min="15362" max="15363" width="9.140625" style="10"/>
    <col min="15364" max="15364" width="8.28515625" style="10" customWidth="1"/>
    <col min="15365" max="15366" width="9.140625" style="10"/>
    <col min="15367" max="15367" width="13.140625" style="10" bestFit="1" customWidth="1"/>
    <col min="15368" max="15368" width="12.42578125" style="10" bestFit="1" customWidth="1"/>
    <col min="15369" max="15616" width="9.140625" style="10"/>
    <col min="15617" max="15617" width="10.28515625" style="10" customWidth="1"/>
    <col min="15618" max="15619" width="9.140625" style="10"/>
    <col min="15620" max="15620" width="8.28515625" style="10" customWidth="1"/>
    <col min="15621" max="15622" width="9.140625" style="10"/>
    <col min="15623" max="15623" width="13.140625" style="10" bestFit="1" customWidth="1"/>
    <col min="15624" max="15624" width="12.42578125" style="10" bestFit="1" customWidth="1"/>
    <col min="15625" max="15872" width="9.140625" style="10"/>
    <col min="15873" max="15873" width="10.28515625" style="10" customWidth="1"/>
    <col min="15874" max="15875" width="9.140625" style="10"/>
    <col min="15876" max="15876" width="8.28515625" style="10" customWidth="1"/>
    <col min="15877" max="15878" width="9.140625" style="10"/>
    <col min="15879" max="15879" width="13.140625" style="10" bestFit="1" customWidth="1"/>
    <col min="15880" max="15880" width="12.42578125" style="10" bestFit="1" customWidth="1"/>
    <col min="15881" max="16128" width="9.140625" style="10"/>
    <col min="16129" max="16129" width="10.28515625" style="10" customWidth="1"/>
    <col min="16130" max="16131" width="9.140625" style="10"/>
    <col min="16132" max="16132" width="8.28515625" style="10" customWidth="1"/>
    <col min="16133" max="16134" width="9.140625" style="10"/>
    <col min="16135" max="16135" width="13.140625" style="10" bestFit="1" customWidth="1"/>
    <col min="16136" max="16136" width="12.42578125" style="10" bestFit="1" customWidth="1"/>
    <col min="16137" max="16384" width="9.140625" style="10"/>
  </cols>
  <sheetData>
    <row r="1" spans="1:10" ht="18">
      <c r="A1" s="33" t="s">
        <v>37</v>
      </c>
      <c r="B1" s="34"/>
      <c r="C1" s="34"/>
      <c r="D1" s="34"/>
      <c r="E1" s="34"/>
      <c r="F1" s="34"/>
      <c r="G1" s="34"/>
      <c r="J1" s="13"/>
    </row>
    <row r="2" spans="1:10">
      <c r="A2" s="13" t="s">
        <v>38</v>
      </c>
      <c r="J2" s="13"/>
    </row>
    <row r="3" spans="1:10">
      <c r="A3" s="13" t="s">
        <v>155</v>
      </c>
      <c r="J3" s="13"/>
    </row>
    <row r="4" spans="1:10">
      <c r="A4" s="13" t="s">
        <v>156</v>
      </c>
      <c r="J4" s="13"/>
    </row>
    <row r="5" spans="1:10">
      <c r="A5" s="10" t="s">
        <v>39</v>
      </c>
      <c r="J5" s="13"/>
    </row>
    <row r="6" spans="1:10">
      <c r="A6" s="9">
        <v>2</v>
      </c>
      <c r="B6" s="9">
        <v>3</v>
      </c>
      <c r="C6" s="14"/>
      <c r="H6" s="10" t="s">
        <v>157</v>
      </c>
      <c r="J6" s="13"/>
    </row>
    <row r="7" spans="1:10">
      <c r="A7" s="9">
        <v>5</v>
      </c>
      <c r="B7" s="9">
        <v>4</v>
      </c>
      <c r="C7" s="14"/>
      <c r="H7" s="10" t="s">
        <v>158</v>
      </c>
      <c r="J7" s="13"/>
    </row>
    <row r="8" spans="1:10">
      <c r="A8" s="10" t="s">
        <v>40</v>
      </c>
      <c r="J8" s="13"/>
    </row>
    <row r="9" spans="1:10">
      <c r="A9" s="10">
        <f>A6</f>
        <v>2</v>
      </c>
      <c r="B9" s="10">
        <f>B6</f>
        <v>3</v>
      </c>
      <c r="C9" s="10">
        <v>1</v>
      </c>
      <c r="D9" s="10">
        <v>0</v>
      </c>
      <c r="J9" s="13"/>
    </row>
    <row r="10" spans="1:10">
      <c r="A10" s="10">
        <f>A7</f>
        <v>5</v>
      </c>
      <c r="B10" s="10">
        <f>B7</f>
        <v>4</v>
      </c>
      <c r="C10" s="10">
        <v>0</v>
      </c>
      <c r="D10" s="10">
        <v>1</v>
      </c>
      <c r="J10" s="13"/>
    </row>
    <row r="11" spans="1:10">
      <c r="A11" s="10" t="s">
        <v>41</v>
      </c>
      <c r="J11" s="13"/>
    </row>
    <row r="12" spans="1:10">
      <c r="A12" s="10" t="s">
        <v>159</v>
      </c>
      <c r="J12" s="13"/>
    </row>
    <row r="13" spans="1:10">
      <c r="A13" s="10">
        <f>A9*1/$A9</f>
        <v>1</v>
      </c>
      <c r="B13" s="10">
        <f>B9*1/$A9</f>
        <v>1.5</v>
      </c>
      <c r="C13" s="10">
        <f>C9*1/$A9</f>
        <v>0.5</v>
      </c>
      <c r="D13" s="10">
        <f>D9*1/$A9</f>
        <v>0</v>
      </c>
      <c r="E13" s="15" t="s">
        <v>42</v>
      </c>
      <c r="J13" s="13"/>
    </row>
    <row r="14" spans="1:10">
      <c r="A14" s="10">
        <f>A10</f>
        <v>5</v>
      </c>
      <c r="B14" s="10">
        <f>B10</f>
        <v>4</v>
      </c>
      <c r="C14" s="10">
        <f>C10</f>
        <v>0</v>
      </c>
      <c r="D14" s="10">
        <f>D10</f>
        <v>1</v>
      </c>
      <c r="J14" s="13"/>
    </row>
    <row r="15" spans="1:10">
      <c r="A15" s="10" t="s">
        <v>43</v>
      </c>
      <c r="J15" s="13"/>
    </row>
    <row r="16" spans="1:10">
      <c r="A16" s="10">
        <f>A13</f>
        <v>1</v>
      </c>
      <c r="B16" s="10">
        <f>B13</f>
        <v>1.5</v>
      </c>
      <c r="C16" s="10">
        <f>C13</f>
        <v>0.5</v>
      </c>
      <c r="D16" s="10">
        <f>D13</f>
        <v>0</v>
      </c>
      <c r="J16" s="13"/>
    </row>
    <row r="17" spans="1:10">
      <c r="A17" s="10">
        <f>A14-$A14*A16</f>
        <v>0</v>
      </c>
      <c r="B17" s="10">
        <f>B14-$A14*B16</f>
        <v>-3.5</v>
      </c>
      <c r="C17" s="10">
        <f>C14-$A14*C16</f>
        <v>-2.5</v>
      </c>
      <c r="D17" s="10">
        <f>D14-$A14*D16</f>
        <v>1</v>
      </c>
      <c r="E17" s="15" t="s">
        <v>44</v>
      </c>
      <c r="J17" s="13"/>
    </row>
    <row r="18" spans="1:10">
      <c r="A18" s="10" t="s">
        <v>45</v>
      </c>
      <c r="J18" s="13"/>
    </row>
    <row r="19" spans="1:10">
      <c r="A19" s="10">
        <f>A16</f>
        <v>1</v>
      </c>
      <c r="B19" s="10">
        <f>B16</f>
        <v>1.5</v>
      </c>
      <c r="C19" s="10">
        <f>C16</f>
        <v>0.5</v>
      </c>
      <c r="D19" s="10">
        <f>D16</f>
        <v>0</v>
      </c>
      <c r="H19" s="10" t="s">
        <v>160</v>
      </c>
      <c r="J19" s="13"/>
    </row>
    <row r="20" spans="1:10">
      <c r="A20" s="10">
        <f>A17/$B17</f>
        <v>0</v>
      </c>
      <c r="B20" s="10">
        <f>B17/$B17</f>
        <v>1</v>
      </c>
      <c r="C20" s="10">
        <f>C17/$B17</f>
        <v>0.7142857142857143</v>
      </c>
      <c r="D20" s="10">
        <f>D17/$B17</f>
        <v>-0.2857142857142857</v>
      </c>
      <c r="E20" s="15" t="s">
        <v>46</v>
      </c>
      <c r="H20" s="10" t="s">
        <v>161</v>
      </c>
      <c r="J20" s="13"/>
    </row>
    <row r="21" spans="1:10">
      <c r="A21" s="10" t="s">
        <v>47</v>
      </c>
      <c r="J21" s="13"/>
    </row>
    <row r="22" spans="1:10">
      <c r="A22" s="10">
        <f>A19-$B19*A23</f>
        <v>1</v>
      </c>
      <c r="B22" s="10">
        <f>B19-$B19*B23</f>
        <v>0</v>
      </c>
      <c r="C22" s="16">
        <f>C19-$B19*C23</f>
        <v>-0.5714285714285714</v>
      </c>
      <c r="D22" s="16">
        <f>D19-$B19*D23</f>
        <v>0.42857142857142855</v>
      </c>
      <c r="E22" s="15" t="s">
        <v>48</v>
      </c>
      <c r="J22" s="13"/>
    </row>
    <row r="23" spans="1:10">
      <c r="A23" s="10">
        <f>A20</f>
        <v>0</v>
      </c>
      <c r="B23" s="10">
        <f>B20</f>
        <v>1</v>
      </c>
      <c r="C23" s="16">
        <f>C20</f>
        <v>0.7142857142857143</v>
      </c>
      <c r="D23" s="16">
        <f>D20</f>
        <v>-0.2857142857142857</v>
      </c>
      <c r="J23" s="13"/>
    </row>
    <row r="24" spans="1:10">
      <c r="A24" s="10" t="s">
        <v>162</v>
      </c>
      <c r="J24" s="13"/>
    </row>
    <row r="25" spans="1:10">
      <c r="D25" s="16">
        <f t="array" ref="D25:E26">MINVERSE(A6:B7)</f>
        <v>-0.5714285714285714</v>
      </c>
      <c r="E25" s="16">
        <v>0.42857142857142866</v>
      </c>
      <c r="F25" s="17"/>
      <c r="H25" s="10" t="s">
        <v>163</v>
      </c>
      <c r="J25" s="13"/>
    </row>
    <row r="26" spans="1:10">
      <c r="D26" s="16">
        <v>0.7142857142857143</v>
      </c>
      <c r="E26" s="16">
        <v>-0.28571428571428575</v>
      </c>
      <c r="F26" s="17"/>
      <c r="H26" s="10" t="s">
        <v>164</v>
      </c>
      <c r="J26" s="13"/>
    </row>
    <row r="27" spans="1:10">
      <c r="A27" s="10" t="s">
        <v>50</v>
      </c>
      <c r="J27" s="13"/>
    </row>
    <row r="28" spans="1:10">
      <c r="A28" s="10" t="s">
        <v>51</v>
      </c>
      <c r="J28" s="13"/>
    </row>
    <row r="29" spans="1:10">
      <c r="A29" s="10" t="s">
        <v>165</v>
      </c>
      <c r="J29" s="13"/>
    </row>
    <row r="30" spans="1:10">
      <c r="A30" s="10">
        <f>D25</f>
        <v>-0.5714285714285714</v>
      </c>
      <c r="B30" s="10">
        <f>E25</f>
        <v>0.42857142857142866</v>
      </c>
      <c r="C30" s="20" t="s">
        <v>166</v>
      </c>
      <c r="D30" s="10">
        <f>A6</f>
        <v>2</v>
      </c>
      <c r="E30" s="10">
        <f>B6</f>
        <v>3</v>
      </c>
      <c r="F30" s="20" t="s">
        <v>167</v>
      </c>
      <c r="G30" s="10">
        <f t="array" ref="G30:H31">MMULT(A30:B31,D30:E31)</f>
        <v>1.0000000000000004</v>
      </c>
      <c r="H30" s="10">
        <v>4.4408920985006262E-16</v>
      </c>
      <c r="J30" s="13"/>
    </row>
    <row r="31" spans="1:10">
      <c r="A31" s="10">
        <f>D26</f>
        <v>0.7142857142857143</v>
      </c>
      <c r="B31" s="10">
        <f>E26</f>
        <v>-0.28571428571428575</v>
      </c>
      <c r="D31" s="10">
        <f>A7</f>
        <v>5</v>
      </c>
      <c r="E31" s="10">
        <f>B7</f>
        <v>4</v>
      </c>
      <c r="G31" s="10">
        <v>-2.2204460492503131E-16</v>
      </c>
      <c r="H31" s="10">
        <v>0.99999999999999978</v>
      </c>
      <c r="J31" s="13"/>
    </row>
    <row r="32" spans="1:10">
      <c r="J32" s="13"/>
    </row>
    <row r="33" spans="10:10">
      <c r="J33" s="13"/>
    </row>
    <row r="34" spans="10:10">
      <c r="J34" s="13"/>
    </row>
    <row r="35" spans="10:10">
      <c r="J35" s="13"/>
    </row>
    <row r="36" spans="10:10">
      <c r="J36" s="13"/>
    </row>
    <row r="37" spans="10:10">
      <c r="J37" s="13"/>
    </row>
    <row r="38" spans="10:10">
      <c r="J38" s="13"/>
    </row>
    <row r="39" spans="10:10">
      <c r="J39" s="13"/>
    </row>
    <row r="40" spans="10:10">
      <c r="J40" s="13"/>
    </row>
    <row r="41" spans="10:10">
      <c r="J41" s="13"/>
    </row>
    <row r="42" spans="10:10">
      <c r="J42" s="13"/>
    </row>
    <row r="43" spans="10:10">
      <c r="J43" s="13"/>
    </row>
    <row r="44" spans="10:10">
      <c r="J44" s="13"/>
    </row>
    <row r="45" spans="10:10">
      <c r="J45" s="13"/>
    </row>
    <row r="46" spans="10:10">
      <c r="J46" s="13"/>
    </row>
    <row r="47" spans="10:10">
      <c r="J47" s="13"/>
    </row>
    <row r="48" spans="10:10">
      <c r="J48" s="13"/>
    </row>
    <row r="49" spans="10:10">
      <c r="J49" s="13"/>
    </row>
    <row r="50" spans="10:10">
      <c r="J50" s="13"/>
    </row>
    <row r="51" spans="10:10">
      <c r="J51" s="13"/>
    </row>
    <row r="52" spans="10:10">
      <c r="J52" s="13"/>
    </row>
    <row r="53" spans="10:10">
      <c r="J53" s="13"/>
    </row>
    <row r="54" spans="10:10">
      <c r="J54" s="13"/>
    </row>
    <row r="55" spans="10:10">
      <c r="J55" s="13"/>
    </row>
    <row r="56" spans="10:10">
      <c r="J56" s="13"/>
    </row>
    <row r="57" spans="10:10">
      <c r="J57" s="13"/>
    </row>
    <row r="58" spans="10:10">
      <c r="J58" s="13"/>
    </row>
    <row r="59" spans="10:10">
      <c r="J59" s="13"/>
    </row>
    <row r="60" spans="10:10">
      <c r="J60" s="13"/>
    </row>
    <row r="61" spans="10:10">
      <c r="J61" s="13"/>
    </row>
    <row r="62" spans="10:10">
      <c r="J62" s="13"/>
    </row>
    <row r="63" spans="10:10">
      <c r="J63" s="13"/>
    </row>
    <row r="64" spans="10:10">
      <c r="J64" s="13"/>
    </row>
    <row r="65" spans="10:10">
      <c r="J65" s="13"/>
    </row>
    <row r="66" spans="10:10">
      <c r="J66" s="13"/>
    </row>
    <row r="67" spans="10:10">
      <c r="J67" s="13"/>
    </row>
    <row r="68" spans="10:10">
      <c r="J68" s="13"/>
    </row>
    <row r="69" spans="10:10">
      <c r="J69" s="13"/>
    </row>
    <row r="70" spans="10:10">
      <c r="J70" s="13"/>
    </row>
    <row r="71" spans="10:10">
      <c r="J71" s="13"/>
    </row>
    <row r="72" spans="10:10">
      <c r="J72" s="13"/>
    </row>
    <row r="73" spans="10:10">
      <c r="J73" s="13"/>
    </row>
    <row r="74" spans="10:10">
      <c r="J74" s="13"/>
    </row>
    <row r="75" spans="10:10">
      <c r="J75" s="13"/>
    </row>
    <row r="76" spans="10:10">
      <c r="J76" s="13"/>
    </row>
    <row r="77" spans="10:10">
      <c r="J77" s="13"/>
    </row>
    <row r="78" spans="10:10">
      <c r="J78" s="13"/>
    </row>
    <row r="79" spans="10:10">
      <c r="J79" s="13"/>
    </row>
    <row r="80" spans="10:10">
      <c r="J80" s="13"/>
    </row>
    <row r="81" spans="10:10">
      <c r="J81" s="13"/>
    </row>
    <row r="82" spans="10:10">
      <c r="J82" s="13"/>
    </row>
    <row r="83" spans="10:10">
      <c r="J83" s="13"/>
    </row>
    <row r="84" spans="10:10">
      <c r="J84" s="13"/>
    </row>
    <row r="85" spans="10:10">
      <c r="J85" s="13"/>
    </row>
    <row r="86" spans="10:10">
      <c r="J86" s="13"/>
    </row>
    <row r="87" spans="10:10">
      <c r="J87" s="13"/>
    </row>
    <row r="88" spans="10:10">
      <c r="J88" s="13"/>
    </row>
    <row r="89" spans="10:10">
      <c r="J89" s="13"/>
    </row>
    <row r="90" spans="10:10">
      <c r="J90" s="13"/>
    </row>
    <row r="91" spans="10:10">
      <c r="J91" s="13"/>
    </row>
    <row r="92" spans="10:10">
      <c r="J92" s="13"/>
    </row>
    <row r="93" spans="10:10">
      <c r="J93" s="13"/>
    </row>
    <row r="94" spans="10:10">
      <c r="J94" s="13"/>
    </row>
    <row r="95" spans="10:10">
      <c r="J95" s="13"/>
    </row>
    <row r="96" spans="10:10">
      <c r="J96" s="13"/>
    </row>
    <row r="97" spans="10:10">
      <c r="J97" s="13"/>
    </row>
    <row r="98" spans="10:10">
      <c r="J98" s="13"/>
    </row>
    <row r="99" spans="10:10">
      <c r="J99" s="13"/>
    </row>
    <row r="100" spans="10:10">
      <c r="J100" s="13"/>
    </row>
    <row r="101" spans="10:10">
      <c r="J101" s="13"/>
    </row>
    <row r="102" spans="10:10">
      <c r="J102" s="13"/>
    </row>
    <row r="103" spans="10:10">
      <c r="J103" s="13"/>
    </row>
    <row r="104" spans="10:10">
      <c r="J104" s="13"/>
    </row>
    <row r="105" spans="10:10">
      <c r="J105" s="13"/>
    </row>
    <row r="106" spans="10:10">
      <c r="J106" s="13"/>
    </row>
    <row r="107" spans="10:10">
      <c r="J107" s="13"/>
    </row>
    <row r="108" spans="10:10">
      <c r="J108" s="13"/>
    </row>
    <row r="109" spans="10:10">
      <c r="J109" s="13"/>
    </row>
    <row r="110" spans="10:10">
      <c r="J110" s="13"/>
    </row>
    <row r="111" spans="10:10">
      <c r="J111" s="13"/>
    </row>
    <row r="112" spans="10:10">
      <c r="J112" s="13"/>
    </row>
    <row r="113" spans="10:10">
      <c r="J113" s="13"/>
    </row>
    <row r="114" spans="10:10">
      <c r="J114" s="13"/>
    </row>
    <row r="115" spans="10:10">
      <c r="J115" s="13"/>
    </row>
    <row r="116" spans="10:10">
      <c r="J116" s="13"/>
    </row>
    <row r="117" spans="10:10">
      <c r="J117" s="13"/>
    </row>
    <row r="118" spans="10:10">
      <c r="J118" s="13"/>
    </row>
    <row r="119" spans="10:10">
      <c r="J119" s="13"/>
    </row>
    <row r="120" spans="10:10">
      <c r="J120" s="13"/>
    </row>
    <row r="121" spans="10:10">
      <c r="J121" s="13"/>
    </row>
    <row r="122" spans="10:10">
      <c r="J122" s="13"/>
    </row>
    <row r="123" spans="10:10">
      <c r="J123" s="13"/>
    </row>
    <row r="124" spans="10:10">
      <c r="J124" s="13"/>
    </row>
    <row r="125" spans="10:10">
      <c r="J125" s="13"/>
    </row>
    <row r="126" spans="10:10">
      <c r="J126" s="13"/>
    </row>
    <row r="127" spans="10:10">
      <c r="J127" s="13"/>
    </row>
    <row r="128" spans="10:10">
      <c r="J128" s="13"/>
    </row>
    <row r="129" spans="10:10">
      <c r="J129" s="13"/>
    </row>
    <row r="130" spans="10:10">
      <c r="J130" s="13"/>
    </row>
    <row r="131" spans="10:10">
      <c r="J131" s="13"/>
    </row>
    <row r="132" spans="10:10">
      <c r="J132" s="13"/>
    </row>
    <row r="133" spans="10:10">
      <c r="J133" s="13"/>
    </row>
    <row r="134" spans="10:10">
      <c r="J134" s="13"/>
    </row>
    <row r="135" spans="10:10">
      <c r="J135" s="13"/>
    </row>
    <row r="136" spans="10:10">
      <c r="J136" s="13"/>
    </row>
    <row r="137" spans="10:10">
      <c r="J137" s="13"/>
    </row>
    <row r="138" spans="10:10">
      <c r="J138" s="13"/>
    </row>
    <row r="139" spans="10:10">
      <c r="J139" s="13"/>
    </row>
    <row r="140" spans="10:10">
      <c r="J140" s="13"/>
    </row>
    <row r="141" spans="10:10">
      <c r="J141" s="13"/>
    </row>
    <row r="142" spans="10:10">
      <c r="J142" s="13"/>
    </row>
    <row r="143" spans="10:10">
      <c r="J143" s="13"/>
    </row>
    <row r="144" spans="10:10">
      <c r="J144" s="13"/>
    </row>
    <row r="145" spans="10:10">
      <c r="J145" s="13"/>
    </row>
    <row r="146" spans="10:10">
      <c r="J146" s="13"/>
    </row>
    <row r="147" spans="10:10">
      <c r="J147" s="13"/>
    </row>
    <row r="148" spans="10:10">
      <c r="J148" s="13"/>
    </row>
    <row r="149" spans="10:10">
      <c r="J149" s="13"/>
    </row>
    <row r="150" spans="10:10">
      <c r="J150" s="13"/>
    </row>
    <row r="151" spans="10:10">
      <c r="J151" s="13"/>
    </row>
    <row r="152" spans="10:10">
      <c r="J152" s="13"/>
    </row>
    <row r="153" spans="10:10">
      <c r="J153" s="13"/>
    </row>
    <row r="154" spans="10:10">
      <c r="J154" s="13"/>
    </row>
    <row r="155" spans="10:10">
      <c r="J155" s="13"/>
    </row>
    <row r="156" spans="10:10">
      <c r="J156" s="13"/>
    </row>
    <row r="157" spans="10:10">
      <c r="J157" s="13"/>
    </row>
    <row r="158" spans="10:10">
      <c r="J158" s="13"/>
    </row>
    <row r="159" spans="10:10">
      <c r="J159" s="13"/>
    </row>
    <row r="160" spans="10:10">
      <c r="J160" s="13"/>
    </row>
    <row r="161" spans="10:10">
      <c r="J161" s="13"/>
    </row>
    <row r="162" spans="10:10">
      <c r="J162" s="13"/>
    </row>
    <row r="163" spans="10:10">
      <c r="J163" s="13"/>
    </row>
    <row r="164" spans="10:10">
      <c r="J164" s="13"/>
    </row>
    <row r="165" spans="10:10">
      <c r="J165" s="13"/>
    </row>
    <row r="166" spans="10:10">
      <c r="J166" s="13"/>
    </row>
    <row r="167" spans="10:10">
      <c r="J167" s="13"/>
    </row>
    <row r="168" spans="10:10">
      <c r="J168" s="13"/>
    </row>
    <row r="169" spans="10:10">
      <c r="J169" s="13"/>
    </row>
    <row r="170" spans="10:10">
      <c r="J170" s="13"/>
    </row>
    <row r="171" spans="10:10">
      <c r="J171" s="13"/>
    </row>
    <row r="172" spans="10:10">
      <c r="J172" s="13"/>
    </row>
    <row r="173" spans="10:10">
      <c r="J173" s="13"/>
    </row>
    <row r="174" spans="10:10">
      <c r="J174" s="13"/>
    </row>
    <row r="175" spans="10:10">
      <c r="J175" s="13"/>
    </row>
    <row r="176" spans="10:10">
      <c r="J176" s="13"/>
    </row>
    <row r="177" spans="10:10">
      <c r="J177" s="13"/>
    </row>
    <row r="178" spans="10:10">
      <c r="J178" s="13"/>
    </row>
    <row r="179" spans="10:10">
      <c r="J179" s="13"/>
    </row>
    <row r="180" spans="10:10">
      <c r="J180" s="13"/>
    </row>
    <row r="181" spans="10:10">
      <c r="J181" s="13"/>
    </row>
    <row r="182" spans="10:10">
      <c r="J182" s="13"/>
    </row>
    <row r="183" spans="10:10">
      <c r="J183" s="13"/>
    </row>
    <row r="184" spans="10:10">
      <c r="J184" s="13"/>
    </row>
    <row r="185" spans="10:10">
      <c r="J185" s="13"/>
    </row>
    <row r="186" spans="10:10">
      <c r="J186" s="13"/>
    </row>
    <row r="187" spans="10:10">
      <c r="J187" s="13"/>
    </row>
    <row r="188" spans="10:10">
      <c r="J188" s="13"/>
    </row>
    <row r="189" spans="10:10">
      <c r="J189" s="13"/>
    </row>
    <row r="190" spans="10:10">
      <c r="J190" s="13"/>
    </row>
    <row r="191" spans="10:10">
      <c r="J191" s="13"/>
    </row>
    <row r="192" spans="10:10">
      <c r="J192" s="13"/>
    </row>
    <row r="193" spans="10:10">
      <c r="J193" s="13"/>
    </row>
    <row r="194" spans="10:10">
      <c r="J194" s="13"/>
    </row>
    <row r="195" spans="10:10">
      <c r="J195" s="13"/>
    </row>
    <row r="196" spans="10:10">
      <c r="J196" s="13"/>
    </row>
    <row r="197" spans="10:10">
      <c r="J197" s="13"/>
    </row>
    <row r="198" spans="10:10">
      <c r="J198" s="13"/>
    </row>
    <row r="199" spans="10:10">
      <c r="J199" s="13"/>
    </row>
    <row r="200" spans="10:10">
      <c r="J200" s="13"/>
    </row>
    <row r="201" spans="10:10">
      <c r="J201" s="13"/>
    </row>
    <row r="202" spans="10:10">
      <c r="J202" s="13"/>
    </row>
    <row r="203" spans="10:10">
      <c r="J203" s="13"/>
    </row>
    <row r="204" spans="10:10">
      <c r="J204" s="13"/>
    </row>
    <row r="205" spans="10:10">
      <c r="J205" s="13"/>
    </row>
    <row r="206" spans="10:10">
      <c r="J206" s="13"/>
    </row>
    <row r="207" spans="10:10">
      <c r="J207" s="13"/>
    </row>
    <row r="208" spans="10:10">
      <c r="J208" s="13"/>
    </row>
    <row r="209" spans="10:10">
      <c r="J209" s="13"/>
    </row>
    <row r="210" spans="10:10">
      <c r="J210" s="13"/>
    </row>
    <row r="211" spans="10:10">
      <c r="J211" s="13"/>
    </row>
    <row r="212" spans="10:10">
      <c r="J212" s="13"/>
    </row>
    <row r="213" spans="10:10">
      <c r="J213" s="13"/>
    </row>
    <row r="214" spans="10:10">
      <c r="J214" s="13"/>
    </row>
    <row r="215" spans="10:10">
      <c r="J215" s="13"/>
    </row>
    <row r="216" spans="10:10">
      <c r="J216" s="13"/>
    </row>
    <row r="217" spans="10:10">
      <c r="J217" s="13"/>
    </row>
    <row r="218" spans="10:10">
      <c r="J218" s="13"/>
    </row>
    <row r="219" spans="10:10">
      <c r="J219" s="13"/>
    </row>
    <row r="220" spans="10:10">
      <c r="J220" s="13"/>
    </row>
    <row r="221" spans="10:10">
      <c r="J221" s="13"/>
    </row>
    <row r="222" spans="10:10">
      <c r="J222" s="13"/>
    </row>
    <row r="223" spans="10:10">
      <c r="J223" s="13"/>
    </row>
    <row r="224" spans="10:10">
      <c r="J224" s="13"/>
    </row>
    <row r="225" spans="10:10">
      <c r="J225" s="13"/>
    </row>
    <row r="226" spans="10:10">
      <c r="J226" s="13"/>
    </row>
    <row r="227" spans="10:10">
      <c r="J227" s="13"/>
    </row>
    <row r="228" spans="10:10">
      <c r="J228" s="13"/>
    </row>
    <row r="229" spans="10:10">
      <c r="J229" s="13"/>
    </row>
    <row r="230" spans="10:10">
      <c r="J230" s="13"/>
    </row>
    <row r="231" spans="10:10">
      <c r="J231" s="13"/>
    </row>
    <row r="232" spans="10:10">
      <c r="J232" s="13"/>
    </row>
    <row r="233" spans="10:10">
      <c r="J233" s="13"/>
    </row>
    <row r="234" spans="10:10">
      <c r="J234" s="13"/>
    </row>
    <row r="235" spans="10:10">
      <c r="J235" s="13"/>
    </row>
    <row r="236" spans="10:10">
      <c r="J236" s="13"/>
    </row>
    <row r="237" spans="10:10">
      <c r="J237" s="13"/>
    </row>
    <row r="238" spans="10:10">
      <c r="J238" s="13"/>
    </row>
    <row r="239" spans="10:10">
      <c r="J239" s="13"/>
    </row>
    <row r="240" spans="10:10">
      <c r="J240" s="13"/>
    </row>
    <row r="241" spans="10:10">
      <c r="J241" s="13"/>
    </row>
    <row r="242" spans="10:10">
      <c r="J242" s="13"/>
    </row>
    <row r="243" spans="10:10">
      <c r="J243" s="13"/>
    </row>
    <row r="244" spans="10:10">
      <c r="J244" s="13"/>
    </row>
    <row r="245" spans="10:10">
      <c r="J245" s="13"/>
    </row>
    <row r="246" spans="10:10">
      <c r="J246" s="13"/>
    </row>
    <row r="247" spans="10:10">
      <c r="J247" s="13"/>
    </row>
    <row r="248" spans="10:10">
      <c r="J248" s="13"/>
    </row>
    <row r="249" spans="10:10">
      <c r="J249" s="13"/>
    </row>
    <row r="250" spans="10:10">
      <c r="J250" s="13"/>
    </row>
    <row r="251" spans="10:10">
      <c r="J251" s="13"/>
    </row>
    <row r="252" spans="10:10">
      <c r="J252" s="13"/>
    </row>
    <row r="253" spans="10:10">
      <c r="J253" s="13"/>
    </row>
    <row r="254" spans="10:10">
      <c r="J254" s="13"/>
    </row>
    <row r="255" spans="10:10">
      <c r="J255" s="13"/>
    </row>
    <row r="256" spans="10:10">
      <c r="J256" s="13"/>
    </row>
    <row r="257" spans="10:10">
      <c r="J257" s="13"/>
    </row>
    <row r="258" spans="10:10">
      <c r="J258" s="13"/>
    </row>
    <row r="259" spans="10:10">
      <c r="J259" s="13"/>
    </row>
    <row r="260" spans="10:10">
      <c r="J260" s="13"/>
    </row>
    <row r="261" spans="10:10">
      <c r="J261" s="13"/>
    </row>
    <row r="262" spans="10:10">
      <c r="J262" s="13"/>
    </row>
    <row r="263" spans="10:10">
      <c r="J263" s="13"/>
    </row>
    <row r="264" spans="10:10">
      <c r="J264" s="13"/>
    </row>
    <row r="265" spans="10:10">
      <c r="J265" s="13"/>
    </row>
    <row r="266" spans="10:10">
      <c r="J266" s="13"/>
    </row>
    <row r="267" spans="10:10">
      <c r="J267" s="13"/>
    </row>
    <row r="268" spans="10:10">
      <c r="J268" s="13"/>
    </row>
    <row r="269" spans="10:10">
      <c r="J269" s="13"/>
    </row>
    <row r="270" spans="10:10">
      <c r="J270" s="13"/>
    </row>
    <row r="271" spans="10:10">
      <c r="J271" s="13"/>
    </row>
    <row r="272" spans="10:10">
      <c r="J272" s="13"/>
    </row>
    <row r="273" spans="10:10">
      <c r="J273" s="13"/>
    </row>
    <row r="274" spans="10:10">
      <c r="J274" s="13"/>
    </row>
    <row r="275" spans="10:10">
      <c r="J275" s="13"/>
    </row>
    <row r="276" spans="10:10">
      <c r="J276" s="13"/>
    </row>
    <row r="277" spans="10:10">
      <c r="J277" s="13"/>
    </row>
    <row r="278" spans="10:10">
      <c r="J278" s="13"/>
    </row>
    <row r="279" spans="10:10">
      <c r="J279" s="13"/>
    </row>
    <row r="280" spans="10:10">
      <c r="J280" s="13"/>
    </row>
    <row r="281" spans="10:10">
      <c r="J281" s="13"/>
    </row>
    <row r="282" spans="10:10">
      <c r="J282" s="13"/>
    </row>
    <row r="283" spans="10:10">
      <c r="J283" s="13"/>
    </row>
    <row r="284" spans="10:10">
      <c r="J284" s="13"/>
    </row>
    <row r="285" spans="10:10">
      <c r="J285" s="13"/>
    </row>
    <row r="286" spans="10:10">
      <c r="J286" s="13"/>
    </row>
    <row r="287" spans="10:10">
      <c r="J287" s="13"/>
    </row>
    <row r="288" spans="10:10">
      <c r="J288" s="13"/>
    </row>
    <row r="289" spans="10:10">
      <c r="J289" s="13"/>
    </row>
    <row r="290" spans="10:10">
      <c r="J290" s="13"/>
    </row>
    <row r="291" spans="10:10">
      <c r="J291" s="13"/>
    </row>
    <row r="292" spans="10:10">
      <c r="J292" s="13"/>
    </row>
    <row r="293" spans="10:10">
      <c r="J293" s="13"/>
    </row>
    <row r="294" spans="10:10">
      <c r="J294" s="13"/>
    </row>
    <row r="295" spans="10:10">
      <c r="J295" s="13"/>
    </row>
    <row r="296" spans="10:10">
      <c r="J296" s="13"/>
    </row>
    <row r="297" spans="10:10">
      <c r="J297" s="13"/>
    </row>
    <row r="298" spans="10:10">
      <c r="J298" s="13"/>
    </row>
    <row r="299" spans="10:10">
      <c r="J299" s="13"/>
    </row>
    <row r="300" spans="10:10">
      <c r="J300" s="13"/>
    </row>
    <row r="301" spans="10:10">
      <c r="J301" s="13"/>
    </row>
    <row r="302" spans="10:10">
      <c r="J302" s="13"/>
    </row>
    <row r="303" spans="10:10">
      <c r="J303" s="13"/>
    </row>
    <row r="304" spans="10:10">
      <c r="J304" s="13"/>
    </row>
    <row r="305" spans="10:10">
      <c r="J305" s="13"/>
    </row>
    <row r="306" spans="10:10">
      <c r="J306" s="13"/>
    </row>
    <row r="307" spans="10:10">
      <c r="J307" s="13"/>
    </row>
    <row r="308" spans="10:10">
      <c r="J308" s="13"/>
    </row>
    <row r="309" spans="10:10">
      <c r="J309" s="13"/>
    </row>
    <row r="310" spans="10:10">
      <c r="J310" s="13"/>
    </row>
    <row r="311" spans="10:10">
      <c r="J311" s="13"/>
    </row>
    <row r="312" spans="10:10">
      <c r="J312" s="13"/>
    </row>
    <row r="313" spans="10:10">
      <c r="J313" s="13"/>
    </row>
    <row r="314" spans="10:10">
      <c r="J314" s="13"/>
    </row>
    <row r="315" spans="10:10">
      <c r="J315" s="13"/>
    </row>
    <row r="316" spans="10:10">
      <c r="J316" s="13"/>
    </row>
    <row r="317" spans="10:10">
      <c r="J317" s="13"/>
    </row>
    <row r="318" spans="10:10">
      <c r="J318" s="13"/>
    </row>
    <row r="319" spans="10:10">
      <c r="J319" s="13"/>
    </row>
    <row r="320" spans="10:10">
      <c r="J320" s="13"/>
    </row>
    <row r="321" spans="10:10">
      <c r="J321" s="13"/>
    </row>
    <row r="322" spans="10:10">
      <c r="J322" s="13"/>
    </row>
    <row r="323" spans="10:10">
      <c r="J323" s="13"/>
    </row>
    <row r="324" spans="10:10">
      <c r="J324" s="13"/>
    </row>
    <row r="325" spans="10:10">
      <c r="J325" s="13"/>
    </row>
    <row r="326" spans="10:10">
      <c r="J326" s="13"/>
    </row>
    <row r="327" spans="10:10">
      <c r="J327" s="13"/>
    </row>
    <row r="328" spans="10:10">
      <c r="J328" s="13"/>
    </row>
    <row r="329" spans="10:10">
      <c r="J329" s="13"/>
    </row>
    <row r="330" spans="10:10">
      <c r="J330" s="13"/>
    </row>
    <row r="331" spans="10:10">
      <c r="J331" s="13"/>
    </row>
    <row r="332" spans="10:10">
      <c r="J332" s="13"/>
    </row>
    <row r="333" spans="10:10">
      <c r="J333" s="13"/>
    </row>
    <row r="334" spans="10:10">
      <c r="J334" s="13"/>
    </row>
    <row r="335" spans="10:10">
      <c r="J335" s="13"/>
    </row>
    <row r="336" spans="10:10">
      <c r="J336" s="13"/>
    </row>
    <row r="337" spans="10:10">
      <c r="J337" s="13"/>
    </row>
    <row r="338" spans="10:10">
      <c r="J338" s="13"/>
    </row>
    <row r="339" spans="10:10">
      <c r="J339" s="13"/>
    </row>
    <row r="340" spans="10:10">
      <c r="J340" s="13"/>
    </row>
    <row r="341" spans="10:10">
      <c r="J341" s="13"/>
    </row>
    <row r="342" spans="10:10">
      <c r="J342" s="13"/>
    </row>
    <row r="343" spans="10:10">
      <c r="J343" s="13"/>
    </row>
    <row r="344" spans="10:10">
      <c r="J344" s="13"/>
    </row>
    <row r="345" spans="10:10">
      <c r="J345" s="13"/>
    </row>
    <row r="346" spans="10:10">
      <c r="J346" s="13"/>
    </row>
    <row r="347" spans="10:10">
      <c r="J347" s="13"/>
    </row>
    <row r="348" spans="10:10">
      <c r="J348" s="13"/>
    </row>
    <row r="349" spans="10:10">
      <c r="J349" s="13"/>
    </row>
    <row r="350" spans="10:10">
      <c r="J350" s="13"/>
    </row>
    <row r="351" spans="10:10">
      <c r="J351" s="13"/>
    </row>
    <row r="352" spans="10:10">
      <c r="J352" s="13"/>
    </row>
    <row r="353" spans="10:10">
      <c r="J353" s="13"/>
    </row>
    <row r="354" spans="10:10">
      <c r="J354" s="13"/>
    </row>
    <row r="355" spans="10:10">
      <c r="J355" s="13"/>
    </row>
    <row r="356" spans="10:10">
      <c r="J356" s="13"/>
    </row>
    <row r="357" spans="10:10">
      <c r="J357" s="13"/>
    </row>
    <row r="358" spans="10:10">
      <c r="J358" s="13"/>
    </row>
    <row r="359" spans="10:10">
      <c r="J359" s="13"/>
    </row>
    <row r="360" spans="10:10">
      <c r="J360" s="13"/>
    </row>
    <row r="361" spans="10:10">
      <c r="J361" s="13"/>
    </row>
    <row r="362" spans="10:10">
      <c r="J362" s="13"/>
    </row>
    <row r="363" spans="10:10">
      <c r="J363" s="13"/>
    </row>
    <row r="364" spans="10:10">
      <c r="J364" s="13"/>
    </row>
    <row r="365" spans="10:10">
      <c r="J365" s="13"/>
    </row>
    <row r="366" spans="10:10">
      <c r="J366" s="13"/>
    </row>
    <row r="367" spans="10:10">
      <c r="J367" s="13"/>
    </row>
    <row r="368" spans="10:10">
      <c r="J368" s="13"/>
    </row>
    <row r="369" spans="10:10">
      <c r="J369" s="13"/>
    </row>
    <row r="370" spans="10:10">
      <c r="J370" s="13"/>
    </row>
    <row r="371" spans="10:10">
      <c r="J371" s="13"/>
    </row>
    <row r="372" spans="10:10">
      <c r="J372" s="13"/>
    </row>
    <row r="373" spans="10:10">
      <c r="J373" s="13"/>
    </row>
    <row r="374" spans="10:10">
      <c r="J374" s="13"/>
    </row>
    <row r="375" spans="10:10">
      <c r="J375" s="13"/>
    </row>
    <row r="376" spans="10:10">
      <c r="J376" s="13"/>
    </row>
    <row r="377" spans="10:10">
      <c r="J377" s="13"/>
    </row>
    <row r="378" spans="10:10">
      <c r="J378" s="13"/>
    </row>
    <row r="379" spans="10:10">
      <c r="J379" s="13"/>
    </row>
    <row r="380" spans="10:10">
      <c r="J380" s="13"/>
    </row>
    <row r="381" spans="10:10">
      <c r="J381" s="13"/>
    </row>
    <row r="382" spans="10:10">
      <c r="J382" s="13"/>
    </row>
    <row r="383" spans="10:10">
      <c r="J383" s="13"/>
    </row>
    <row r="384" spans="10:10">
      <c r="J384" s="13"/>
    </row>
    <row r="385" spans="10:10">
      <c r="J385" s="13"/>
    </row>
    <row r="386" spans="10:10">
      <c r="J386" s="13"/>
    </row>
    <row r="387" spans="10:10">
      <c r="J387" s="13"/>
    </row>
    <row r="388" spans="10:10">
      <c r="J388" s="13"/>
    </row>
    <row r="389" spans="10:10">
      <c r="J389" s="13"/>
    </row>
    <row r="390" spans="10:10">
      <c r="J390" s="13"/>
    </row>
    <row r="391" spans="10:10">
      <c r="J391" s="13"/>
    </row>
    <row r="392" spans="10:10">
      <c r="J392" s="13"/>
    </row>
    <row r="393" spans="10:10">
      <c r="J393" s="13"/>
    </row>
    <row r="394" spans="10:10">
      <c r="J394" s="13"/>
    </row>
    <row r="395" spans="10:10">
      <c r="J395" s="13"/>
    </row>
    <row r="396" spans="10:10">
      <c r="J396" s="13"/>
    </row>
    <row r="397" spans="10:10">
      <c r="J397" s="13"/>
    </row>
    <row r="398" spans="10:10">
      <c r="J398" s="13"/>
    </row>
    <row r="399" spans="10:10">
      <c r="J399" s="13"/>
    </row>
    <row r="400" spans="10:10">
      <c r="J400" s="13"/>
    </row>
    <row r="401" spans="10:10">
      <c r="J401" s="13"/>
    </row>
    <row r="402" spans="10:10">
      <c r="J402" s="13"/>
    </row>
    <row r="403" spans="10:10">
      <c r="J403" s="13"/>
    </row>
    <row r="404" spans="10:10">
      <c r="J404" s="13"/>
    </row>
    <row r="405" spans="10:10">
      <c r="J405" s="13"/>
    </row>
    <row r="406" spans="10:10">
      <c r="J406" s="13"/>
    </row>
    <row r="407" spans="10:10">
      <c r="J407" s="13"/>
    </row>
    <row r="408" spans="10:10">
      <c r="J408" s="13"/>
    </row>
    <row r="409" spans="10:10">
      <c r="J409" s="13"/>
    </row>
    <row r="410" spans="10:10">
      <c r="J410" s="13"/>
    </row>
    <row r="411" spans="10:10">
      <c r="J411" s="13"/>
    </row>
    <row r="412" spans="10:10">
      <c r="J412" s="13"/>
    </row>
    <row r="413" spans="10:10">
      <c r="J413" s="13"/>
    </row>
    <row r="414" spans="10:10">
      <c r="J414" s="13"/>
    </row>
    <row r="415" spans="10:10">
      <c r="J415" s="13"/>
    </row>
    <row r="416" spans="10:10">
      <c r="J416" s="13"/>
    </row>
    <row r="417" spans="10:10">
      <c r="J417" s="13"/>
    </row>
    <row r="418" spans="10:10">
      <c r="J418" s="13"/>
    </row>
    <row r="419" spans="10:10">
      <c r="J419" s="13"/>
    </row>
    <row r="420" spans="10:10">
      <c r="J420" s="13"/>
    </row>
    <row r="421" spans="10:10">
      <c r="J421" s="13"/>
    </row>
    <row r="422" spans="10:10">
      <c r="J422" s="13"/>
    </row>
    <row r="423" spans="10:10">
      <c r="J423" s="13"/>
    </row>
    <row r="424" spans="10:10">
      <c r="J424" s="13"/>
    </row>
    <row r="425" spans="10:10">
      <c r="J425" s="13"/>
    </row>
    <row r="426" spans="10:10">
      <c r="J426" s="13"/>
    </row>
    <row r="427" spans="10:10">
      <c r="J427" s="13"/>
    </row>
    <row r="428" spans="10:10">
      <c r="J428" s="13"/>
    </row>
    <row r="429" spans="10:10">
      <c r="J429" s="13"/>
    </row>
    <row r="430" spans="10:10">
      <c r="J430" s="13"/>
    </row>
    <row r="431" spans="10:10">
      <c r="J431" s="13"/>
    </row>
    <row r="432" spans="10:10">
      <c r="J432" s="13"/>
    </row>
    <row r="433" spans="10:10">
      <c r="J433" s="13"/>
    </row>
    <row r="434" spans="10:10">
      <c r="J434" s="13"/>
    </row>
    <row r="435" spans="10:10">
      <c r="J435" s="13"/>
    </row>
    <row r="436" spans="10:10">
      <c r="J436" s="13"/>
    </row>
    <row r="437" spans="10:10">
      <c r="J437" s="13"/>
    </row>
    <row r="438" spans="10:10">
      <c r="J438" s="13"/>
    </row>
    <row r="439" spans="10:10">
      <c r="J439" s="13"/>
    </row>
    <row r="440" spans="10:10">
      <c r="J440" s="13"/>
    </row>
    <row r="441" spans="10:10">
      <c r="J441" s="13"/>
    </row>
    <row r="442" spans="10:10">
      <c r="J442" s="13"/>
    </row>
    <row r="443" spans="10:10">
      <c r="J443" s="13"/>
    </row>
    <row r="444" spans="10:10">
      <c r="J444" s="13"/>
    </row>
    <row r="445" spans="10:10">
      <c r="J445" s="13"/>
    </row>
    <row r="446" spans="10:10">
      <c r="J446" s="13"/>
    </row>
    <row r="447" spans="10:10">
      <c r="J447" s="13"/>
    </row>
    <row r="448" spans="10:10">
      <c r="J448" s="13"/>
    </row>
    <row r="449" spans="10:10">
      <c r="J449" s="13"/>
    </row>
    <row r="450" spans="10:10">
      <c r="J450" s="13"/>
    </row>
    <row r="451" spans="10:10">
      <c r="J451" s="13"/>
    </row>
    <row r="452" spans="10:10">
      <c r="J452" s="13"/>
    </row>
    <row r="453" spans="10:10">
      <c r="J453" s="13"/>
    </row>
    <row r="454" spans="10:10">
      <c r="J454" s="13"/>
    </row>
    <row r="455" spans="10:10">
      <c r="J455" s="13"/>
    </row>
    <row r="456" spans="10:10">
      <c r="J456" s="13"/>
    </row>
    <row r="457" spans="10:10">
      <c r="J457" s="13"/>
    </row>
    <row r="458" spans="10:10">
      <c r="J458" s="13"/>
    </row>
    <row r="459" spans="10:10">
      <c r="J459" s="13"/>
    </row>
    <row r="460" spans="10:10">
      <c r="J460" s="13"/>
    </row>
    <row r="461" spans="10:10">
      <c r="J461" s="13"/>
    </row>
    <row r="462" spans="10:10">
      <c r="J462" s="13"/>
    </row>
    <row r="463" spans="10:10">
      <c r="J463" s="13"/>
    </row>
    <row r="464" spans="10:10">
      <c r="J464" s="13"/>
    </row>
    <row r="465" spans="10:10">
      <c r="J465" s="13"/>
    </row>
    <row r="466" spans="10:10">
      <c r="J466" s="13"/>
    </row>
    <row r="467" spans="10:10">
      <c r="J467" s="13"/>
    </row>
    <row r="468" spans="10:10">
      <c r="J468" s="13"/>
    </row>
    <row r="469" spans="10:10">
      <c r="J469" s="13"/>
    </row>
    <row r="470" spans="10:10">
      <c r="J470" s="13"/>
    </row>
    <row r="471" spans="10:10">
      <c r="J471" s="13"/>
    </row>
    <row r="472" spans="10:10">
      <c r="J472" s="13"/>
    </row>
    <row r="473" spans="10:10">
      <c r="J473" s="13"/>
    </row>
    <row r="474" spans="10:10">
      <c r="J474" s="13"/>
    </row>
    <row r="475" spans="10:10">
      <c r="J475" s="13"/>
    </row>
    <row r="476" spans="10:10">
      <c r="J476" s="13"/>
    </row>
    <row r="477" spans="10:10">
      <c r="J477" s="13"/>
    </row>
    <row r="478" spans="10:10">
      <c r="J478" s="13"/>
    </row>
    <row r="479" spans="10:10">
      <c r="J479" s="13"/>
    </row>
    <row r="480" spans="10:10">
      <c r="J480" s="13"/>
    </row>
    <row r="481" spans="10:10">
      <c r="J481" s="13"/>
    </row>
    <row r="482" spans="10:10">
      <c r="J482" s="13"/>
    </row>
    <row r="483" spans="10:10">
      <c r="J483" s="13"/>
    </row>
    <row r="484" spans="10:10">
      <c r="J484" s="13"/>
    </row>
    <row r="485" spans="10:10">
      <c r="J485" s="13"/>
    </row>
    <row r="486" spans="10:10">
      <c r="J486" s="13"/>
    </row>
    <row r="487" spans="10:10">
      <c r="J487" s="13"/>
    </row>
    <row r="488" spans="10:10">
      <c r="J488" s="13"/>
    </row>
    <row r="489" spans="10:10">
      <c r="J489" s="13"/>
    </row>
    <row r="490" spans="10:10">
      <c r="J490" s="13"/>
    </row>
    <row r="491" spans="10:10">
      <c r="J491" s="13"/>
    </row>
    <row r="492" spans="10:10">
      <c r="J492" s="13"/>
    </row>
    <row r="493" spans="10:10">
      <c r="J493" s="13"/>
    </row>
    <row r="494" spans="10:10">
      <c r="J494" s="13"/>
    </row>
    <row r="495" spans="10:10">
      <c r="J495" s="13"/>
    </row>
    <row r="496" spans="10:10">
      <c r="J496" s="13"/>
    </row>
    <row r="497" spans="10:10">
      <c r="J497" s="13"/>
    </row>
    <row r="498" spans="10:10">
      <c r="J498" s="13"/>
    </row>
    <row r="499" spans="10:10">
      <c r="J499" s="13"/>
    </row>
    <row r="500" spans="10:10">
      <c r="J500" s="13"/>
    </row>
    <row r="501" spans="10:10">
      <c r="J501" s="13"/>
    </row>
    <row r="502" spans="10:10">
      <c r="J502" s="13"/>
    </row>
    <row r="503" spans="10:10">
      <c r="J503" s="13"/>
    </row>
    <row r="504" spans="10:10">
      <c r="J504" s="13"/>
    </row>
    <row r="505" spans="10:10">
      <c r="J505" s="13"/>
    </row>
    <row r="506" spans="10:10">
      <c r="J506" s="13"/>
    </row>
    <row r="507" spans="10:10">
      <c r="J507" s="13"/>
    </row>
    <row r="508" spans="10:10">
      <c r="J508" s="13"/>
    </row>
    <row r="509" spans="10:10">
      <c r="J509" s="13"/>
    </row>
    <row r="510" spans="10:10">
      <c r="J510" s="13"/>
    </row>
    <row r="511" spans="10:10">
      <c r="J511" s="13"/>
    </row>
    <row r="512" spans="10:10">
      <c r="J512" s="13"/>
    </row>
    <row r="513" spans="10:10">
      <c r="J513" s="13"/>
    </row>
    <row r="514" spans="10:10">
      <c r="J514" s="13"/>
    </row>
    <row r="515" spans="10:10">
      <c r="J515" s="13"/>
    </row>
    <row r="516" spans="10:10">
      <c r="J516" s="13"/>
    </row>
    <row r="517" spans="10:10">
      <c r="J517" s="13"/>
    </row>
    <row r="518" spans="10:10">
      <c r="J518" s="13"/>
    </row>
    <row r="519" spans="10:10">
      <c r="J519" s="13"/>
    </row>
    <row r="520" spans="10:10">
      <c r="J520" s="13"/>
    </row>
    <row r="521" spans="10:10">
      <c r="J521" s="13"/>
    </row>
    <row r="522" spans="10:10">
      <c r="J522" s="13"/>
    </row>
    <row r="523" spans="10:10">
      <c r="J523" s="13"/>
    </row>
    <row r="524" spans="10:10">
      <c r="J524" s="13"/>
    </row>
    <row r="525" spans="10:10">
      <c r="J525" s="13"/>
    </row>
    <row r="526" spans="10:10">
      <c r="J526" s="13"/>
    </row>
    <row r="527" spans="10:10">
      <c r="J527" s="13"/>
    </row>
    <row r="528" spans="10:10">
      <c r="J528" s="13"/>
    </row>
    <row r="529" spans="10:10">
      <c r="J529" s="13"/>
    </row>
    <row r="530" spans="10:10">
      <c r="J530" s="13"/>
    </row>
    <row r="531" spans="10:10">
      <c r="J531" s="13"/>
    </row>
    <row r="532" spans="10:10">
      <c r="J532" s="13"/>
    </row>
    <row r="533" spans="10:10">
      <c r="J533" s="13"/>
    </row>
    <row r="534" spans="10:10">
      <c r="J534" s="13"/>
    </row>
    <row r="535" spans="10:10">
      <c r="J535" s="13"/>
    </row>
    <row r="536" spans="10:10">
      <c r="J536" s="13"/>
    </row>
    <row r="537" spans="10:10">
      <c r="J537" s="13"/>
    </row>
    <row r="538" spans="10:10">
      <c r="J538" s="13"/>
    </row>
    <row r="539" spans="10:10">
      <c r="J539" s="13"/>
    </row>
    <row r="540" spans="10:10">
      <c r="J540" s="13"/>
    </row>
    <row r="541" spans="10:10">
      <c r="J541" s="13"/>
    </row>
    <row r="542" spans="10:10">
      <c r="J542" s="13"/>
    </row>
    <row r="543" spans="10:10">
      <c r="J543" s="13"/>
    </row>
    <row r="544" spans="10:10">
      <c r="J544" s="13"/>
    </row>
    <row r="545" spans="10:10">
      <c r="J545" s="13"/>
    </row>
    <row r="546" spans="10:10">
      <c r="J546" s="13"/>
    </row>
    <row r="547" spans="10:10">
      <c r="J547" s="13"/>
    </row>
    <row r="548" spans="10:10">
      <c r="J548" s="13"/>
    </row>
    <row r="549" spans="10:10">
      <c r="J549" s="13"/>
    </row>
    <row r="550" spans="10:10">
      <c r="J550" s="13"/>
    </row>
    <row r="551" spans="10:10">
      <c r="J551" s="13"/>
    </row>
    <row r="552" spans="10:10">
      <c r="J552" s="13"/>
    </row>
    <row r="553" spans="10:10">
      <c r="J553" s="13"/>
    </row>
    <row r="554" spans="10:10">
      <c r="J554" s="13"/>
    </row>
    <row r="555" spans="10:10">
      <c r="J555" s="13"/>
    </row>
    <row r="556" spans="10:10">
      <c r="J556" s="13"/>
    </row>
    <row r="557" spans="10:10">
      <c r="J557" s="13"/>
    </row>
    <row r="558" spans="10:10">
      <c r="J558" s="13"/>
    </row>
    <row r="559" spans="10:10">
      <c r="J559" s="13"/>
    </row>
    <row r="560" spans="10:10">
      <c r="J560" s="13"/>
    </row>
    <row r="561" spans="10:10">
      <c r="J561" s="13"/>
    </row>
    <row r="562" spans="10:10">
      <c r="J562" s="13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2" sqref="A2"/>
    </sheetView>
  </sheetViews>
  <sheetFormatPr defaultRowHeight="12.75"/>
  <cols>
    <col min="1" max="16384" width="9.140625" style="10"/>
  </cols>
  <sheetData>
    <row r="1" spans="1:9" ht="18">
      <c r="A1" s="33" t="s">
        <v>186</v>
      </c>
      <c r="B1" s="34"/>
      <c r="C1" s="34"/>
      <c r="D1" s="34"/>
      <c r="E1" s="34"/>
      <c r="F1" s="34"/>
      <c r="G1" s="34"/>
      <c r="H1" s="34"/>
      <c r="I1" s="34"/>
    </row>
    <row r="3" spans="1:9" ht="18">
      <c r="A3" s="30">
        <v>0.01</v>
      </c>
      <c r="B3" s="30">
        <v>0</v>
      </c>
      <c r="C3" s="30">
        <v>0.02</v>
      </c>
      <c r="D3" s="10" t="s">
        <v>187</v>
      </c>
    </row>
    <row r="4" spans="1:9" ht="18">
      <c r="A4" s="30">
        <v>0</v>
      </c>
      <c r="B4" s="30">
        <v>0.04</v>
      </c>
      <c r="C4" s="30">
        <v>0.03</v>
      </c>
    </row>
    <row r="5" spans="1:9" ht="18">
      <c r="A5" s="30">
        <v>0.02</v>
      </c>
      <c r="B5" s="30">
        <v>0.03</v>
      </c>
      <c r="C5" s="30">
        <v>0.09</v>
      </c>
    </row>
    <row r="6" spans="1:9" ht="18">
      <c r="B6" s="12" t="s">
        <v>35</v>
      </c>
    </row>
    <row r="8" spans="1:9" ht="18">
      <c r="A8" s="30">
        <f t="array" ref="A8:C10">MINVERSE(A3:C5)</f>
        <v>245.45454545454547</v>
      </c>
      <c r="B8" s="30">
        <v>54.545454545454561</v>
      </c>
      <c r="C8" s="30">
        <v>-72.727272727272734</v>
      </c>
      <c r="D8" s="15" t="s">
        <v>188</v>
      </c>
      <c r="F8" s="30">
        <f t="array" ref="F8:H10">MMULT('[1]Portfolio Variance Matrices'!C5:E7,A8:C10)</f>
        <v>0.99999999999999978</v>
      </c>
      <c r="G8" s="30">
        <v>1.1102230246251565E-16</v>
      </c>
      <c r="H8" s="30">
        <v>0</v>
      </c>
      <c r="I8" s="10" t="s">
        <v>189</v>
      </c>
    </row>
    <row r="9" spans="1:9" ht="18">
      <c r="A9" s="30">
        <v>54.545454545454554</v>
      </c>
      <c r="B9" s="30">
        <v>45.45454545454546</v>
      </c>
      <c r="C9" s="30">
        <v>-27.272727272727277</v>
      </c>
      <c r="D9" s="13" t="s">
        <v>190</v>
      </c>
      <c r="F9" s="30">
        <v>0</v>
      </c>
      <c r="G9" s="30">
        <v>1</v>
      </c>
      <c r="H9" s="30">
        <v>0</v>
      </c>
      <c r="I9" s="15" t="s">
        <v>191</v>
      </c>
    </row>
    <row r="10" spans="1:9" ht="18">
      <c r="A10" s="30">
        <v>-72.727272727272734</v>
      </c>
      <c r="B10" s="30">
        <v>-27.272727272727277</v>
      </c>
      <c r="C10" s="30">
        <v>36.363636363636367</v>
      </c>
      <c r="D10" s="12"/>
      <c r="F10" s="30">
        <v>0</v>
      </c>
      <c r="G10" s="30">
        <v>0</v>
      </c>
      <c r="H10" s="30">
        <v>1</v>
      </c>
    </row>
    <row r="11" spans="1:9" ht="21">
      <c r="B11" s="12" t="s">
        <v>192</v>
      </c>
      <c r="G11" s="12" t="s">
        <v>193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86"/>
  <sheetViews>
    <sheetView workbookViewId="0">
      <selection activeCell="H1" sqref="H1"/>
    </sheetView>
  </sheetViews>
  <sheetFormatPr defaultRowHeight="12.75"/>
  <cols>
    <col min="1" max="1" width="10.28515625" style="10" customWidth="1"/>
    <col min="2" max="3" width="9.140625" style="10"/>
    <col min="4" max="4" width="8.28515625" style="10" customWidth="1"/>
    <col min="5" max="256" width="9.140625" style="10"/>
    <col min="257" max="257" width="10.28515625" style="10" customWidth="1"/>
    <col min="258" max="259" width="9.140625" style="10"/>
    <col min="260" max="260" width="8.28515625" style="10" customWidth="1"/>
    <col min="261" max="512" width="9.140625" style="10"/>
    <col min="513" max="513" width="10.28515625" style="10" customWidth="1"/>
    <col min="514" max="515" width="9.140625" style="10"/>
    <col min="516" max="516" width="8.28515625" style="10" customWidth="1"/>
    <col min="517" max="768" width="9.140625" style="10"/>
    <col min="769" max="769" width="10.28515625" style="10" customWidth="1"/>
    <col min="770" max="771" width="9.140625" style="10"/>
    <col min="772" max="772" width="8.28515625" style="10" customWidth="1"/>
    <col min="773" max="1024" width="9.140625" style="10"/>
    <col min="1025" max="1025" width="10.28515625" style="10" customWidth="1"/>
    <col min="1026" max="1027" width="9.140625" style="10"/>
    <col min="1028" max="1028" width="8.28515625" style="10" customWidth="1"/>
    <col min="1029" max="1280" width="9.140625" style="10"/>
    <col min="1281" max="1281" width="10.28515625" style="10" customWidth="1"/>
    <col min="1282" max="1283" width="9.140625" style="10"/>
    <col min="1284" max="1284" width="8.28515625" style="10" customWidth="1"/>
    <col min="1285" max="1536" width="9.140625" style="10"/>
    <col min="1537" max="1537" width="10.28515625" style="10" customWidth="1"/>
    <col min="1538" max="1539" width="9.140625" style="10"/>
    <col min="1540" max="1540" width="8.28515625" style="10" customWidth="1"/>
    <col min="1541" max="1792" width="9.140625" style="10"/>
    <col min="1793" max="1793" width="10.28515625" style="10" customWidth="1"/>
    <col min="1794" max="1795" width="9.140625" style="10"/>
    <col min="1796" max="1796" width="8.28515625" style="10" customWidth="1"/>
    <col min="1797" max="2048" width="9.140625" style="10"/>
    <col min="2049" max="2049" width="10.28515625" style="10" customWidth="1"/>
    <col min="2050" max="2051" width="9.140625" style="10"/>
    <col min="2052" max="2052" width="8.28515625" style="10" customWidth="1"/>
    <col min="2053" max="2304" width="9.140625" style="10"/>
    <col min="2305" max="2305" width="10.28515625" style="10" customWidth="1"/>
    <col min="2306" max="2307" width="9.140625" style="10"/>
    <col min="2308" max="2308" width="8.28515625" style="10" customWidth="1"/>
    <col min="2309" max="2560" width="9.140625" style="10"/>
    <col min="2561" max="2561" width="10.28515625" style="10" customWidth="1"/>
    <col min="2562" max="2563" width="9.140625" style="10"/>
    <col min="2564" max="2564" width="8.28515625" style="10" customWidth="1"/>
    <col min="2565" max="2816" width="9.140625" style="10"/>
    <col min="2817" max="2817" width="10.28515625" style="10" customWidth="1"/>
    <col min="2818" max="2819" width="9.140625" style="10"/>
    <col min="2820" max="2820" width="8.28515625" style="10" customWidth="1"/>
    <col min="2821" max="3072" width="9.140625" style="10"/>
    <col min="3073" max="3073" width="10.28515625" style="10" customWidth="1"/>
    <col min="3074" max="3075" width="9.140625" style="10"/>
    <col min="3076" max="3076" width="8.28515625" style="10" customWidth="1"/>
    <col min="3077" max="3328" width="9.140625" style="10"/>
    <col min="3329" max="3329" width="10.28515625" style="10" customWidth="1"/>
    <col min="3330" max="3331" width="9.140625" style="10"/>
    <col min="3332" max="3332" width="8.28515625" style="10" customWidth="1"/>
    <col min="3333" max="3584" width="9.140625" style="10"/>
    <col min="3585" max="3585" width="10.28515625" style="10" customWidth="1"/>
    <col min="3586" max="3587" width="9.140625" style="10"/>
    <col min="3588" max="3588" width="8.28515625" style="10" customWidth="1"/>
    <col min="3589" max="3840" width="9.140625" style="10"/>
    <col min="3841" max="3841" width="10.28515625" style="10" customWidth="1"/>
    <col min="3842" max="3843" width="9.140625" style="10"/>
    <col min="3844" max="3844" width="8.28515625" style="10" customWidth="1"/>
    <col min="3845" max="4096" width="9.140625" style="10"/>
    <col min="4097" max="4097" width="10.28515625" style="10" customWidth="1"/>
    <col min="4098" max="4099" width="9.140625" style="10"/>
    <col min="4100" max="4100" width="8.28515625" style="10" customWidth="1"/>
    <col min="4101" max="4352" width="9.140625" style="10"/>
    <col min="4353" max="4353" width="10.28515625" style="10" customWidth="1"/>
    <col min="4354" max="4355" width="9.140625" style="10"/>
    <col min="4356" max="4356" width="8.28515625" style="10" customWidth="1"/>
    <col min="4357" max="4608" width="9.140625" style="10"/>
    <col min="4609" max="4609" width="10.28515625" style="10" customWidth="1"/>
    <col min="4610" max="4611" width="9.140625" style="10"/>
    <col min="4612" max="4612" width="8.28515625" style="10" customWidth="1"/>
    <col min="4613" max="4864" width="9.140625" style="10"/>
    <col min="4865" max="4865" width="10.28515625" style="10" customWidth="1"/>
    <col min="4866" max="4867" width="9.140625" style="10"/>
    <col min="4868" max="4868" width="8.28515625" style="10" customWidth="1"/>
    <col min="4869" max="5120" width="9.140625" style="10"/>
    <col min="5121" max="5121" width="10.28515625" style="10" customWidth="1"/>
    <col min="5122" max="5123" width="9.140625" style="10"/>
    <col min="5124" max="5124" width="8.28515625" style="10" customWidth="1"/>
    <col min="5125" max="5376" width="9.140625" style="10"/>
    <col min="5377" max="5377" width="10.28515625" style="10" customWidth="1"/>
    <col min="5378" max="5379" width="9.140625" style="10"/>
    <col min="5380" max="5380" width="8.28515625" style="10" customWidth="1"/>
    <col min="5381" max="5632" width="9.140625" style="10"/>
    <col min="5633" max="5633" width="10.28515625" style="10" customWidth="1"/>
    <col min="5634" max="5635" width="9.140625" style="10"/>
    <col min="5636" max="5636" width="8.28515625" style="10" customWidth="1"/>
    <col min="5637" max="5888" width="9.140625" style="10"/>
    <col min="5889" max="5889" width="10.28515625" style="10" customWidth="1"/>
    <col min="5890" max="5891" width="9.140625" style="10"/>
    <col min="5892" max="5892" width="8.28515625" style="10" customWidth="1"/>
    <col min="5893" max="6144" width="9.140625" style="10"/>
    <col min="6145" max="6145" width="10.28515625" style="10" customWidth="1"/>
    <col min="6146" max="6147" width="9.140625" style="10"/>
    <col min="6148" max="6148" width="8.28515625" style="10" customWidth="1"/>
    <col min="6149" max="6400" width="9.140625" style="10"/>
    <col min="6401" max="6401" width="10.28515625" style="10" customWidth="1"/>
    <col min="6402" max="6403" width="9.140625" style="10"/>
    <col min="6404" max="6404" width="8.28515625" style="10" customWidth="1"/>
    <col min="6405" max="6656" width="9.140625" style="10"/>
    <col min="6657" max="6657" width="10.28515625" style="10" customWidth="1"/>
    <col min="6658" max="6659" width="9.140625" style="10"/>
    <col min="6660" max="6660" width="8.28515625" style="10" customWidth="1"/>
    <col min="6661" max="6912" width="9.140625" style="10"/>
    <col min="6913" max="6913" width="10.28515625" style="10" customWidth="1"/>
    <col min="6914" max="6915" width="9.140625" style="10"/>
    <col min="6916" max="6916" width="8.28515625" style="10" customWidth="1"/>
    <col min="6917" max="7168" width="9.140625" style="10"/>
    <col min="7169" max="7169" width="10.28515625" style="10" customWidth="1"/>
    <col min="7170" max="7171" width="9.140625" style="10"/>
    <col min="7172" max="7172" width="8.28515625" style="10" customWidth="1"/>
    <col min="7173" max="7424" width="9.140625" style="10"/>
    <col min="7425" max="7425" width="10.28515625" style="10" customWidth="1"/>
    <col min="7426" max="7427" width="9.140625" style="10"/>
    <col min="7428" max="7428" width="8.28515625" style="10" customWidth="1"/>
    <col min="7429" max="7680" width="9.140625" style="10"/>
    <col min="7681" max="7681" width="10.28515625" style="10" customWidth="1"/>
    <col min="7682" max="7683" width="9.140625" style="10"/>
    <col min="7684" max="7684" width="8.28515625" style="10" customWidth="1"/>
    <col min="7685" max="7936" width="9.140625" style="10"/>
    <col min="7937" max="7937" width="10.28515625" style="10" customWidth="1"/>
    <col min="7938" max="7939" width="9.140625" style="10"/>
    <col min="7940" max="7940" width="8.28515625" style="10" customWidth="1"/>
    <col min="7941" max="8192" width="9.140625" style="10"/>
    <col min="8193" max="8193" width="10.28515625" style="10" customWidth="1"/>
    <col min="8194" max="8195" width="9.140625" style="10"/>
    <col min="8196" max="8196" width="8.28515625" style="10" customWidth="1"/>
    <col min="8197" max="8448" width="9.140625" style="10"/>
    <col min="8449" max="8449" width="10.28515625" style="10" customWidth="1"/>
    <col min="8450" max="8451" width="9.140625" style="10"/>
    <col min="8452" max="8452" width="8.28515625" style="10" customWidth="1"/>
    <col min="8453" max="8704" width="9.140625" style="10"/>
    <col min="8705" max="8705" width="10.28515625" style="10" customWidth="1"/>
    <col min="8706" max="8707" width="9.140625" style="10"/>
    <col min="8708" max="8708" width="8.28515625" style="10" customWidth="1"/>
    <col min="8709" max="8960" width="9.140625" style="10"/>
    <col min="8961" max="8961" width="10.28515625" style="10" customWidth="1"/>
    <col min="8962" max="8963" width="9.140625" style="10"/>
    <col min="8964" max="8964" width="8.28515625" style="10" customWidth="1"/>
    <col min="8965" max="9216" width="9.140625" style="10"/>
    <col min="9217" max="9217" width="10.28515625" style="10" customWidth="1"/>
    <col min="9218" max="9219" width="9.140625" style="10"/>
    <col min="9220" max="9220" width="8.28515625" style="10" customWidth="1"/>
    <col min="9221" max="9472" width="9.140625" style="10"/>
    <col min="9473" max="9473" width="10.28515625" style="10" customWidth="1"/>
    <col min="9474" max="9475" width="9.140625" style="10"/>
    <col min="9476" max="9476" width="8.28515625" style="10" customWidth="1"/>
    <col min="9477" max="9728" width="9.140625" style="10"/>
    <col min="9729" max="9729" width="10.28515625" style="10" customWidth="1"/>
    <col min="9730" max="9731" width="9.140625" style="10"/>
    <col min="9732" max="9732" width="8.28515625" style="10" customWidth="1"/>
    <col min="9733" max="9984" width="9.140625" style="10"/>
    <col min="9985" max="9985" width="10.28515625" style="10" customWidth="1"/>
    <col min="9986" max="9987" width="9.140625" style="10"/>
    <col min="9988" max="9988" width="8.28515625" style="10" customWidth="1"/>
    <col min="9989" max="10240" width="9.140625" style="10"/>
    <col min="10241" max="10241" width="10.28515625" style="10" customWidth="1"/>
    <col min="10242" max="10243" width="9.140625" style="10"/>
    <col min="10244" max="10244" width="8.28515625" style="10" customWidth="1"/>
    <col min="10245" max="10496" width="9.140625" style="10"/>
    <col min="10497" max="10497" width="10.28515625" style="10" customWidth="1"/>
    <col min="10498" max="10499" width="9.140625" style="10"/>
    <col min="10500" max="10500" width="8.28515625" style="10" customWidth="1"/>
    <col min="10501" max="10752" width="9.140625" style="10"/>
    <col min="10753" max="10753" width="10.28515625" style="10" customWidth="1"/>
    <col min="10754" max="10755" width="9.140625" style="10"/>
    <col min="10756" max="10756" width="8.28515625" style="10" customWidth="1"/>
    <col min="10757" max="11008" width="9.140625" style="10"/>
    <col min="11009" max="11009" width="10.28515625" style="10" customWidth="1"/>
    <col min="11010" max="11011" width="9.140625" style="10"/>
    <col min="11012" max="11012" width="8.28515625" style="10" customWidth="1"/>
    <col min="11013" max="11264" width="9.140625" style="10"/>
    <col min="11265" max="11265" width="10.28515625" style="10" customWidth="1"/>
    <col min="11266" max="11267" width="9.140625" style="10"/>
    <col min="11268" max="11268" width="8.28515625" style="10" customWidth="1"/>
    <col min="11269" max="11520" width="9.140625" style="10"/>
    <col min="11521" max="11521" width="10.28515625" style="10" customWidth="1"/>
    <col min="11522" max="11523" width="9.140625" style="10"/>
    <col min="11524" max="11524" width="8.28515625" style="10" customWidth="1"/>
    <col min="11525" max="11776" width="9.140625" style="10"/>
    <col min="11777" max="11777" width="10.28515625" style="10" customWidth="1"/>
    <col min="11778" max="11779" width="9.140625" style="10"/>
    <col min="11780" max="11780" width="8.28515625" style="10" customWidth="1"/>
    <col min="11781" max="12032" width="9.140625" style="10"/>
    <col min="12033" max="12033" width="10.28515625" style="10" customWidth="1"/>
    <col min="12034" max="12035" width="9.140625" style="10"/>
    <col min="12036" max="12036" width="8.28515625" style="10" customWidth="1"/>
    <col min="12037" max="12288" width="9.140625" style="10"/>
    <col min="12289" max="12289" width="10.28515625" style="10" customWidth="1"/>
    <col min="12290" max="12291" width="9.140625" style="10"/>
    <col min="12292" max="12292" width="8.28515625" style="10" customWidth="1"/>
    <col min="12293" max="12544" width="9.140625" style="10"/>
    <col min="12545" max="12545" width="10.28515625" style="10" customWidth="1"/>
    <col min="12546" max="12547" width="9.140625" style="10"/>
    <col min="12548" max="12548" width="8.28515625" style="10" customWidth="1"/>
    <col min="12549" max="12800" width="9.140625" style="10"/>
    <col min="12801" max="12801" width="10.28515625" style="10" customWidth="1"/>
    <col min="12802" max="12803" width="9.140625" style="10"/>
    <col min="12804" max="12804" width="8.28515625" style="10" customWidth="1"/>
    <col min="12805" max="13056" width="9.140625" style="10"/>
    <col min="13057" max="13057" width="10.28515625" style="10" customWidth="1"/>
    <col min="13058" max="13059" width="9.140625" style="10"/>
    <col min="13060" max="13060" width="8.28515625" style="10" customWidth="1"/>
    <col min="13061" max="13312" width="9.140625" style="10"/>
    <col min="13313" max="13313" width="10.28515625" style="10" customWidth="1"/>
    <col min="13314" max="13315" width="9.140625" style="10"/>
    <col min="13316" max="13316" width="8.28515625" style="10" customWidth="1"/>
    <col min="13317" max="13568" width="9.140625" style="10"/>
    <col min="13569" max="13569" width="10.28515625" style="10" customWidth="1"/>
    <col min="13570" max="13571" width="9.140625" style="10"/>
    <col min="13572" max="13572" width="8.28515625" style="10" customWidth="1"/>
    <col min="13573" max="13824" width="9.140625" style="10"/>
    <col min="13825" max="13825" width="10.28515625" style="10" customWidth="1"/>
    <col min="13826" max="13827" width="9.140625" style="10"/>
    <col min="13828" max="13828" width="8.28515625" style="10" customWidth="1"/>
    <col min="13829" max="14080" width="9.140625" style="10"/>
    <col min="14081" max="14081" width="10.28515625" style="10" customWidth="1"/>
    <col min="14082" max="14083" width="9.140625" style="10"/>
    <col min="14084" max="14084" width="8.28515625" style="10" customWidth="1"/>
    <col min="14085" max="14336" width="9.140625" style="10"/>
    <col min="14337" max="14337" width="10.28515625" style="10" customWidth="1"/>
    <col min="14338" max="14339" width="9.140625" style="10"/>
    <col min="14340" max="14340" width="8.28515625" style="10" customWidth="1"/>
    <col min="14341" max="14592" width="9.140625" style="10"/>
    <col min="14593" max="14593" width="10.28515625" style="10" customWidth="1"/>
    <col min="14594" max="14595" width="9.140625" style="10"/>
    <col min="14596" max="14596" width="8.28515625" style="10" customWidth="1"/>
    <col min="14597" max="14848" width="9.140625" style="10"/>
    <col min="14849" max="14849" width="10.28515625" style="10" customWidth="1"/>
    <col min="14850" max="14851" width="9.140625" style="10"/>
    <col min="14852" max="14852" width="8.28515625" style="10" customWidth="1"/>
    <col min="14853" max="15104" width="9.140625" style="10"/>
    <col min="15105" max="15105" width="10.28515625" style="10" customWidth="1"/>
    <col min="15106" max="15107" width="9.140625" style="10"/>
    <col min="15108" max="15108" width="8.28515625" style="10" customWidth="1"/>
    <col min="15109" max="15360" width="9.140625" style="10"/>
    <col min="15361" max="15361" width="10.28515625" style="10" customWidth="1"/>
    <col min="15362" max="15363" width="9.140625" style="10"/>
    <col min="15364" max="15364" width="8.28515625" style="10" customWidth="1"/>
    <col min="15365" max="15616" width="9.140625" style="10"/>
    <col min="15617" max="15617" width="10.28515625" style="10" customWidth="1"/>
    <col min="15618" max="15619" width="9.140625" style="10"/>
    <col min="15620" max="15620" width="8.28515625" style="10" customWidth="1"/>
    <col min="15621" max="15872" width="9.140625" style="10"/>
    <col min="15873" max="15873" width="10.28515625" style="10" customWidth="1"/>
    <col min="15874" max="15875" width="9.140625" style="10"/>
    <col min="15876" max="15876" width="8.28515625" style="10" customWidth="1"/>
    <col min="15877" max="16128" width="9.140625" style="10"/>
    <col min="16129" max="16129" width="10.28515625" style="10" customWidth="1"/>
    <col min="16130" max="16131" width="9.140625" style="10"/>
    <col min="16132" max="16132" width="8.28515625" style="10" customWidth="1"/>
    <col min="16133" max="16384" width="9.140625" style="10"/>
  </cols>
  <sheetData>
    <row r="1" spans="1:10" ht="18">
      <c r="A1" s="33" t="s">
        <v>168</v>
      </c>
      <c r="B1" s="35"/>
      <c r="C1" s="35"/>
      <c r="D1" s="35"/>
      <c r="E1" s="35"/>
      <c r="F1" s="35"/>
      <c r="G1" s="35"/>
      <c r="J1" s="13"/>
    </row>
    <row r="2" spans="1:10">
      <c r="A2" s="13" t="s">
        <v>169</v>
      </c>
      <c r="J2" s="13"/>
    </row>
    <row r="3" spans="1:10">
      <c r="A3" s="10" t="s">
        <v>39</v>
      </c>
      <c r="J3" s="13"/>
    </row>
    <row r="4" spans="1:10">
      <c r="A4" s="9">
        <v>5</v>
      </c>
      <c r="B4" s="9">
        <v>0</v>
      </c>
      <c r="C4" s="9">
        <v>8</v>
      </c>
      <c r="J4" s="13"/>
    </row>
    <row r="5" spans="1:10">
      <c r="A5" s="9">
        <v>2</v>
      </c>
      <c r="B5" s="9">
        <v>4</v>
      </c>
      <c r="C5" s="9">
        <v>0</v>
      </c>
      <c r="J5" s="13"/>
    </row>
    <row r="6" spans="1:10">
      <c r="A6" s="9">
        <v>4</v>
      </c>
      <c r="B6" s="9">
        <v>8</v>
      </c>
      <c r="C6" s="9">
        <v>4</v>
      </c>
      <c r="J6" s="13"/>
    </row>
    <row r="7" spans="1:10">
      <c r="A7" s="10" t="s">
        <v>40</v>
      </c>
      <c r="J7" s="13"/>
    </row>
    <row r="8" spans="1:10">
      <c r="A8" s="10">
        <f t="shared" ref="A8:C10" si="0">A4</f>
        <v>5</v>
      </c>
      <c r="B8" s="10">
        <f t="shared" si="0"/>
        <v>0</v>
      </c>
      <c r="C8" s="10">
        <f t="shared" si="0"/>
        <v>8</v>
      </c>
      <c r="D8" s="10">
        <v>1</v>
      </c>
      <c r="E8" s="10">
        <v>0</v>
      </c>
      <c r="F8" s="10">
        <v>0</v>
      </c>
      <c r="J8" s="13"/>
    </row>
    <row r="9" spans="1:10">
      <c r="A9" s="10">
        <f t="shared" si="0"/>
        <v>2</v>
      </c>
      <c r="B9" s="10">
        <f t="shared" si="0"/>
        <v>4</v>
      </c>
      <c r="C9" s="10">
        <f t="shared" si="0"/>
        <v>0</v>
      </c>
      <c r="D9" s="10">
        <v>0</v>
      </c>
      <c r="E9" s="10">
        <v>1</v>
      </c>
      <c r="F9" s="10">
        <v>0</v>
      </c>
      <c r="J9" s="13"/>
    </row>
    <row r="10" spans="1:10">
      <c r="A10" s="10">
        <f t="shared" si="0"/>
        <v>4</v>
      </c>
      <c r="B10" s="10">
        <f t="shared" si="0"/>
        <v>8</v>
      </c>
      <c r="C10" s="10">
        <f t="shared" si="0"/>
        <v>4</v>
      </c>
      <c r="D10" s="10">
        <v>0</v>
      </c>
      <c r="E10" s="10">
        <v>0</v>
      </c>
      <c r="F10" s="10">
        <v>1</v>
      </c>
      <c r="J10" s="13"/>
    </row>
    <row r="11" spans="1:10">
      <c r="A11" s="10" t="s">
        <v>41</v>
      </c>
      <c r="J11" s="13"/>
    </row>
    <row r="12" spans="1:10">
      <c r="A12" s="10">
        <f t="shared" ref="A12:F12" si="1">A8*1/$A8</f>
        <v>1</v>
      </c>
      <c r="B12" s="10">
        <f t="shared" si="1"/>
        <v>0</v>
      </c>
      <c r="C12" s="10">
        <f t="shared" si="1"/>
        <v>1.6</v>
      </c>
      <c r="D12" s="10">
        <f t="shared" si="1"/>
        <v>0.2</v>
      </c>
      <c r="E12" s="10">
        <f t="shared" si="1"/>
        <v>0</v>
      </c>
      <c r="F12" s="10">
        <f t="shared" si="1"/>
        <v>0</v>
      </c>
      <c r="G12" s="15" t="s">
        <v>170</v>
      </c>
      <c r="J12" s="13"/>
    </row>
    <row r="13" spans="1:10">
      <c r="A13" s="10">
        <f t="shared" ref="A13:C14" si="2">A9</f>
        <v>2</v>
      </c>
      <c r="B13" s="10">
        <f t="shared" si="2"/>
        <v>4</v>
      </c>
      <c r="C13" s="10">
        <f t="shared" si="2"/>
        <v>0</v>
      </c>
      <c r="D13" s="10">
        <v>0</v>
      </c>
      <c r="E13" s="10">
        <v>1</v>
      </c>
      <c r="F13" s="10">
        <v>0</v>
      </c>
      <c r="J13" s="13"/>
    </row>
    <row r="14" spans="1:10">
      <c r="A14" s="10">
        <f t="shared" si="2"/>
        <v>4</v>
      </c>
      <c r="B14" s="10">
        <f t="shared" si="2"/>
        <v>8</v>
      </c>
      <c r="C14" s="10">
        <f t="shared" si="2"/>
        <v>4</v>
      </c>
      <c r="D14" s="10">
        <v>0</v>
      </c>
      <c r="E14" s="10">
        <v>0</v>
      </c>
      <c r="F14" s="10">
        <v>1</v>
      </c>
      <c r="J14" s="13"/>
    </row>
    <row r="15" spans="1:10">
      <c r="A15" s="10" t="s">
        <v>43</v>
      </c>
      <c r="J15" s="13"/>
    </row>
    <row r="16" spans="1:10">
      <c r="A16" s="10">
        <f t="shared" ref="A16:F16" si="3">A12</f>
        <v>1</v>
      </c>
      <c r="B16" s="10">
        <f t="shared" si="3"/>
        <v>0</v>
      </c>
      <c r="C16" s="10">
        <f t="shared" si="3"/>
        <v>1.6</v>
      </c>
      <c r="D16" s="10">
        <f t="shared" si="3"/>
        <v>0.2</v>
      </c>
      <c r="E16" s="10">
        <f t="shared" si="3"/>
        <v>0</v>
      </c>
      <c r="F16" s="10">
        <f t="shared" si="3"/>
        <v>0</v>
      </c>
      <c r="J16" s="13"/>
    </row>
    <row r="17" spans="1:10">
      <c r="A17" s="10">
        <f t="shared" ref="A17:F17" si="4">A16*$A13-A13</f>
        <v>0</v>
      </c>
      <c r="B17" s="10">
        <f t="shared" si="4"/>
        <v>-4</v>
      </c>
      <c r="C17" s="10">
        <f t="shared" si="4"/>
        <v>3.2</v>
      </c>
      <c r="D17" s="10">
        <f t="shared" si="4"/>
        <v>0.4</v>
      </c>
      <c r="E17" s="10">
        <f t="shared" si="4"/>
        <v>-1</v>
      </c>
      <c r="F17" s="10">
        <f t="shared" si="4"/>
        <v>0</v>
      </c>
      <c r="G17" s="15" t="s">
        <v>171</v>
      </c>
      <c r="J17" s="13"/>
    </row>
    <row r="18" spans="1:10">
      <c r="A18" s="10">
        <f t="shared" ref="A18:F18" si="5">A14</f>
        <v>4</v>
      </c>
      <c r="B18" s="10">
        <f t="shared" si="5"/>
        <v>8</v>
      </c>
      <c r="C18" s="10">
        <f t="shared" si="5"/>
        <v>4</v>
      </c>
      <c r="D18" s="10">
        <f t="shared" si="5"/>
        <v>0</v>
      </c>
      <c r="E18" s="10">
        <f t="shared" si="5"/>
        <v>0</v>
      </c>
      <c r="F18" s="10">
        <f t="shared" si="5"/>
        <v>1</v>
      </c>
      <c r="J18" s="13"/>
    </row>
    <row r="19" spans="1:10">
      <c r="A19" s="10" t="s">
        <v>172</v>
      </c>
      <c r="J19" s="13"/>
    </row>
    <row r="20" spans="1:10">
      <c r="A20" s="10">
        <f t="shared" ref="A20:F21" si="6">A16</f>
        <v>1</v>
      </c>
      <c r="B20" s="10">
        <f t="shared" si="6"/>
        <v>0</v>
      </c>
      <c r="C20" s="10">
        <f t="shared" si="6"/>
        <v>1.6</v>
      </c>
      <c r="D20" s="10">
        <f t="shared" si="6"/>
        <v>0.2</v>
      </c>
      <c r="E20" s="10">
        <f t="shared" si="6"/>
        <v>0</v>
      </c>
      <c r="F20" s="10">
        <f t="shared" si="6"/>
        <v>0</v>
      </c>
      <c r="J20" s="13"/>
    </row>
    <row r="21" spans="1:10">
      <c r="A21" s="10">
        <f t="shared" si="6"/>
        <v>0</v>
      </c>
      <c r="B21" s="10">
        <f t="shared" si="6"/>
        <v>-4</v>
      </c>
      <c r="C21" s="10">
        <f t="shared" si="6"/>
        <v>3.2</v>
      </c>
      <c r="D21" s="10">
        <f t="shared" si="6"/>
        <v>0.4</v>
      </c>
      <c r="E21" s="10">
        <f t="shared" si="6"/>
        <v>-1</v>
      </c>
      <c r="F21" s="10">
        <f t="shared" si="6"/>
        <v>0</v>
      </c>
      <c r="J21" s="13"/>
    </row>
    <row r="22" spans="1:10">
      <c r="A22" s="10">
        <f t="shared" ref="A22:F22" si="7">A20*$A18-A18</f>
        <v>0</v>
      </c>
      <c r="B22" s="10">
        <f t="shared" si="7"/>
        <v>-8</v>
      </c>
      <c r="C22" s="10">
        <f t="shared" si="7"/>
        <v>2.4000000000000004</v>
      </c>
      <c r="D22" s="10">
        <f t="shared" si="7"/>
        <v>0.8</v>
      </c>
      <c r="E22" s="10">
        <f t="shared" si="7"/>
        <v>0</v>
      </c>
      <c r="F22" s="10">
        <f t="shared" si="7"/>
        <v>-1</v>
      </c>
      <c r="G22" s="15" t="s">
        <v>173</v>
      </c>
      <c r="J22" s="13"/>
    </row>
    <row r="23" spans="1:10">
      <c r="A23" s="10" t="s">
        <v>45</v>
      </c>
      <c r="J23" s="13"/>
    </row>
    <row r="24" spans="1:10">
      <c r="A24" s="10">
        <f t="shared" ref="A24:F24" si="8">A20</f>
        <v>1</v>
      </c>
      <c r="B24" s="10">
        <f t="shared" si="8"/>
        <v>0</v>
      </c>
      <c r="C24" s="10">
        <f t="shared" si="8"/>
        <v>1.6</v>
      </c>
      <c r="D24" s="10">
        <f t="shared" si="8"/>
        <v>0.2</v>
      </c>
      <c r="E24" s="10">
        <f t="shared" si="8"/>
        <v>0</v>
      </c>
      <c r="F24" s="10">
        <f t="shared" si="8"/>
        <v>0</v>
      </c>
      <c r="J24" s="13"/>
    </row>
    <row r="25" spans="1:10">
      <c r="A25" s="10">
        <f t="shared" ref="A25:F25" si="9">A21/$B21</f>
        <v>0</v>
      </c>
      <c r="B25" s="10">
        <f t="shared" si="9"/>
        <v>1</v>
      </c>
      <c r="C25" s="10">
        <f t="shared" si="9"/>
        <v>-0.8</v>
      </c>
      <c r="D25" s="10">
        <f t="shared" si="9"/>
        <v>-0.1</v>
      </c>
      <c r="E25" s="10">
        <f t="shared" si="9"/>
        <v>0.25</v>
      </c>
      <c r="F25" s="10">
        <f t="shared" si="9"/>
        <v>0</v>
      </c>
      <c r="G25" s="15" t="s">
        <v>174</v>
      </c>
      <c r="J25" s="13"/>
    </row>
    <row r="26" spans="1:10">
      <c r="A26" s="10">
        <f t="shared" ref="A26:F26" si="10">A22</f>
        <v>0</v>
      </c>
      <c r="B26" s="10">
        <f t="shared" si="10"/>
        <v>-8</v>
      </c>
      <c r="C26" s="10">
        <f t="shared" si="10"/>
        <v>2.4000000000000004</v>
      </c>
      <c r="D26" s="10">
        <f t="shared" si="10"/>
        <v>0.8</v>
      </c>
      <c r="E26" s="10">
        <f t="shared" si="10"/>
        <v>0</v>
      </c>
      <c r="F26" s="10">
        <f t="shared" si="10"/>
        <v>-1</v>
      </c>
      <c r="J26" s="13"/>
    </row>
    <row r="27" spans="1:10">
      <c r="A27" s="10" t="s">
        <v>47</v>
      </c>
      <c r="J27" s="13"/>
    </row>
    <row r="28" spans="1:10">
      <c r="A28" s="10">
        <f t="shared" ref="A28:F28" si="11">A24-$B24*A29</f>
        <v>1</v>
      </c>
      <c r="B28" s="10">
        <f t="shared" si="11"/>
        <v>0</v>
      </c>
      <c r="C28" s="10">
        <f t="shared" si="11"/>
        <v>1.6</v>
      </c>
      <c r="D28" s="10">
        <f t="shared" si="11"/>
        <v>0.2</v>
      </c>
      <c r="E28" s="10">
        <f t="shared" si="11"/>
        <v>0</v>
      </c>
      <c r="F28" s="10">
        <f t="shared" si="11"/>
        <v>0</v>
      </c>
      <c r="G28" s="15" t="s">
        <v>175</v>
      </c>
      <c r="J28" s="13"/>
    </row>
    <row r="29" spans="1:10">
      <c r="A29" s="10">
        <f t="shared" ref="A29:F30" si="12">A25</f>
        <v>0</v>
      </c>
      <c r="B29" s="10">
        <f t="shared" si="12"/>
        <v>1</v>
      </c>
      <c r="C29" s="10">
        <f t="shared" si="12"/>
        <v>-0.8</v>
      </c>
      <c r="D29" s="10">
        <f t="shared" si="12"/>
        <v>-0.1</v>
      </c>
      <c r="E29" s="10">
        <f t="shared" si="12"/>
        <v>0.25</v>
      </c>
      <c r="F29" s="10">
        <f t="shared" si="12"/>
        <v>0</v>
      </c>
      <c r="J29" s="13"/>
    </row>
    <row r="30" spans="1:10">
      <c r="A30" s="10">
        <f t="shared" si="12"/>
        <v>0</v>
      </c>
      <c r="B30" s="10">
        <f t="shared" si="12"/>
        <v>-8</v>
      </c>
      <c r="C30" s="10">
        <f t="shared" si="12"/>
        <v>2.4000000000000004</v>
      </c>
      <c r="D30" s="10">
        <f t="shared" si="12"/>
        <v>0.8</v>
      </c>
      <c r="E30" s="10">
        <f t="shared" si="12"/>
        <v>0</v>
      </c>
      <c r="F30" s="10">
        <f t="shared" si="12"/>
        <v>-1</v>
      </c>
      <c r="J30" s="13"/>
    </row>
    <row r="31" spans="1:10">
      <c r="A31" s="10" t="s">
        <v>176</v>
      </c>
      <c r="J31" s="13"/>
    </row>
    <row r="32" spans="1:10">
      <c r="A32" s="10">
        <f t="shared" ref="A32:F33" si="13">A28</f>
        <v>1</v>
      </c>
      <c r="B32" s="10">
        <f t="shared" si="13"/>
        <v>0</v>
      </c>
      <c r="C32" s="10">
        <f t="shared" si="13"/>
        <v>1.6</v>
      </c>
      <c r="D32" s="10">
        <f t="shared" si="13"/>
        <v>0.2</v>
      </c>
      <c r="E32" s="10">
        <f t="shared" si="13"/>
        <v>0</v>
      </c>
      <c r="F32" s="10">
        <f t="shared" si="13"/>
        <v>0</v>
      </c>
      <c r="J32" s="13"/>
    </row>
    <row r="33" spans="1:10">
      <c r="A33" s="10">
        <f t="shared" si="13"/>
        <v>0</v>
      </c>
      <c r="B33" s="10">
        <f t="shared" si="13"/>
        <v>1</v>
      </c>
      <c r="C33" s="10">
        <f t="shared" si="13"/>
        <v>-0.8</v>
      </c>
      <c r="D33" s="10">
        <f t="shared" si="13"/>
        <v>-0.1</v>
      </c>
      <c r="E33" s="10">
        <f t="shared" si="13"/>
        <v>0.25</v>
      </c>
      <c r="F33" s="10">
        <f t="shared" si="13"/>
        <v>0</v>
      </c>
      <c r="J33" s="13"/>
    </row>
    <row r="34" spans="1:10">
      <c r="A34" s="10">
        <f t="shared" ref="A34:F34" si="14">A30-$B30*A33</f>
        <v>0</v>
      </c>
      <c r="B34" s="10">
        <f t="shared" si="14"/>
        <v>0</v>
      </c>
      <c r="C34" s="10">
        <f t="shared" si="14"/>
        <v>-4</v>
      </c>
      <c r="D34" s="10">
        <f t="shared" si="14"/>
        <v>0</v>
      </c>
      <c r="E34" s="10">
        <f t="shared" si="14"/>
        <v>2</v>
      </c>
      <c r="F34" s="10">
        <f t="shared" si="14"/>
        <v>-1</v>
      </c>
      <c r="G34" s="15" t="s">
        <v>177</v>
      </c>
      <c r="J34" s="13"/>
    </row>
    <row r="35" spans="1:10">
      <c r="A35" s="10" t="s">
        <v>178</v>
      </c>
      <c r="J35" s="13"/>
    </row>
    <row r="36" spans="1:10">
      <c r="A36" s="10">
        <f t="shared" ref="A36:F37" si="15">A32</f>
        <v>1</v>
      </c>
      <c r="B36" s="10">
        <f t="shared" si="15"/>
        <v>0</v>
      </c>
      <c r="C36" s="10">
        <f t="shared" si="15"/>
        <v>1.6</v>
      </c>
      <c r="D36" s="10">
        <f t="shared" si="15"/>
        <v>0.2</v>
      </c>
      <c r="E36" s="10">
        <f t="shared" si="15"/>
        <v>0</v>
      </c>
      <c r="F36" s="10">
        <f t="shared" si="15"/>
        <v>0</v>
      </c>
      <c r="J36" s="13"/>
    </row>
    <row r="37" spans="1:10">
      <c r="A37" s="10">
        <f t="shared" si="15"/>
        <v>0</v>
      </c>
      <c r="B37" s="10">
        <f t="shared" si="15"/>
        <v>1</v>
      </c>
      <c r="C37" s="10">
        <f t="shared" si="15"/>
        <v>-0.8</v>
      </c>
      <c r="D37" s="10">
        <f t="shared" si="15"/>
        <v>-0.1</v>
      </c>
      <c r="E37" s="10">
        <f t="shared" si="15"/>
        <v>0.25</v>
      </c>
      <c r="F37" s="10">
        <f t="shared" si="15"/>
        <v>0</v>
      </c>
      <c r="J37" s="13"/>
    </row>
    <row r="38" spans="1:10">
      <c r="A38" s="10">
        <f t="shared" ref="A38:F38" si="16">A34/$C34</f>
        <v>0</v>
      </c>
      <c r="B38" s="10">
        <f t="shared" si="16"/>
        <v>0</v>
      </c>
      <c r="C38" s="10">
        <f t="shared" si="16"/>
        <v>1</v>
      </c>
      <c r="D38" s="10">
        <f t="shared" si="16"/>
        <v>0</v>
      </c>
      <c r="E38" s="10">
        <f t="shared" si="16"/>
        <v>-0.5</v>
      </c>
      <c r="F38" s="10">
        <f t="shared" si="16"/>
        <v>0.25</v>
      </c>
      <c r="G38" s="15" t="s">
        <v>179</v>
      </c>
      <c r="J38" s="13"/>
    </row>
    <row r="39" spans="1:10">
      <c r="A39" s="10" t="s">
        <v>180</v>
      </c>
      <c r="J39" s="13"/>
    </row>
    <row r="40" spans="1:10">
      <c r="A40" s="10">
        <f t="shared" ref="A40:F40" si="17">A36-$C36*A42</f>
        <v>1</v>
      </c>
      <c r="B40" s="10">
        <f t="shared" si="17"/>
        <v>0</v>
      </c>
      <c r="C40" s="10">
        <f t="shared" si="17"/>
        <v>0</v>
      </c>
      <c r="D40" s="10">
        <f t="shared" si="17"/>
        <v>0.2</v>
      </c>
      <c r="E40" s="10">
        <f t="shared" si="17"/>
        <v>0.8</v>
      </c>
      <c r="F40" s="10">
        <f t="shared" si="17"/>
        <v>-0.4</v>
      </c>
      <c r="G40" s="15" t="s">
        <v>181</v>
      </c>
      <c r="J40" s="13"/>
    </row>
    <row r="41" spans="1:10">
      <c r="A41" s="10">
        <f t="shared" ref="A41:F42" si="18">A37</f>
        <v>0</v>
      </c>
      <c r="B41" s="10">
        <f t="shared" si="18"/>
        <v>1</v>
      </c>
      <c r="C41" s="10">
        <f t="shared" si="18"/>
        <v>-0.8</v>
      </c>
      <c r="D41" s="10">
        <f t="shared" si="18"/>
        <v>-0.1</v>
      </c>
      <c r="E41" s="10">
        <f t="shared" si="18"/>
        <v>0.25</v>
      </c>
      <c r="F41" s="10">
        <f t="shared" si="18"/>
        <v>0</v>
      </c>
      <c r="J41" s="13"/>
    </row>
    <row r="42" spans="1:10">
      <c r="A42" s="10">
        <f t="shared" si="18"/>
        <v>0</v>
      </c>
      <c r="B42" s="10">
        <f t="shared" si="18"/>
        <v>0</v>
      </c>
      <c r="C42" s="10">
        <f t="shared" si="18"/>
        <v>1</v>
      </c>
      <c r="D42" s="10">
        <f t="shared" si="18"/>
        <v>0</v>
      </c>
      <c r="E42" s="10">
        <f t="shared" si="18"/>
        <v>-0.5</v>
      </c>
      <c r="F42" s="10">
        <f t="shared" si="18"/>
        <v>0.25</v>
      </c>
      <c r="J42" s="13"/>
    </row>
    <row r="43" spans="1:10">
      <c r="A43" s="10" t="s">
        <v>182</v>
      </c>
      <c r="J43" s="13"/>
    </row>
    <row r="44" spans="1:10">
      <c r="A44" s="10">
        <f t="shared" ref="A44:F44" si="19">A40</f>
        <v>1</v>
      </c>
      <c r="B44" s="10">
        <f t="shared" si="19"/>
        <v>0</v>
      </c>
      <c r="C44" s="10">
        <f t="shared" si="19"/>
        <v>0</v>
      </c>
      <c r="D44" s="16">
        <f t="shared" si="19"/>
        <v>0.2</v>
      </c>
      <c r="E44" s="16">
        <f t="shared" si="19"/>
        <v>0.8</v>
      </c>
      <c r="F44" s="16">
        <f t="shared" si="19"/>
        <v>-0.4</v>
      </c>
      <c r="J44" s="13"/>
    </row>
    <row r="45" spans="1:10">
      <c r="A45" s="10">
        <f t="shared" ref="A45:F45" si="20">A41-$C41*A46</f>
        <v>0</v>
      </c>
      <c r="B45" s="10">
        <f t="shared" si="20"/>
        <v>1</v>
      </c>
      <c r="C45" s="10">
        <f t="shared" si="20"/>
        <v>0</v>
      </c>
      <c r="D45" s="16">
        <f t="shared" si="20"/>
        <v>-0.1</v>
      </c>
      <c r="E45" s="16">
        <f t="shared" si="20"/>
        <v>-0.15000000000000002</v>
      </c>
      <c r="F45" s="16">
        <f t="shared" si="20"/>
        <v>0.2</v>
      </c>
      <c r="G45" s="15" t="s">
        <v>183</v>
      </c>
      <c r="J45" s="13"/>
    </row>
    <row r="46" spans="1:10">
      <c r="A46" s="10">
        <f t="shared" ref="A46:F46" si="21">A42</f>
        <v>0</v>
      </c>
      <c r="B46" s="10">
        <f t="shared" si="21"/>
        <v>0</v>
      </c>
      <c r="C46" s="10">
        <f t="shared" si="21"/>
        <v>1</v>
      </c>
      <c r="D46" s="16">
        <f t="shared" si="21"/>
        <v>0</v>
      </c>
      <c r="E46" s="16">
        <f t="shared" si="21"/>
        <v>-0.5</v>
      </c>
      <c r="F46" s="16">
        <f t="shared" si="21"/>
        <v>0.25</v>
      </c>
      <c r="J46" s="13"/>
    </row>
    <row r="47" spans="1:10">
      <c r="A47" s="10" t="s">
        <v>184</v>
      </c>
      <c r="J47" s="13"/>
    </row>
    <row r="48" spans="1:10">
      <c r="D48" s="16">
        <f t="array" ref="D48:F50">MINVERSE(A4:C6)</f>
        <v>0.2</v>
      </c>
      <c r="E48" s="16">
        <v>0.8</v>
      </c>
      <c r="F48" s="16">
        <v>-0.4</v>
      </c>
      <c r="J48" s="13"/>
    </row>
    <row r="49" spans="1:10">
      <c r="D49" s="16">
        <v>-0.1</v>
      </c>
      <c r="E49" s="16">
        <v>-0.15000000000000002</v>
      </c>
      <c r="F49" s="16">
        <v>0.2</v>
      </c>
      <c r="J49" s="13"/>
    </row>
    <row r="50" spans="1:10">
      <c r="D50" s="16">
        <v>0</v>
      </c>
      <c r="E50" s="16">
        <v>-0.5</v>
      </c>
      <c r="F50" s="16">
        <v>0.25</v>
      </c>
      <c r="J50" s="13"/>
    </row>
    <row r="51" spans="1:10">
      <c r="A51" s="10" t="s">
        <v>185</v>
      </c>
      <c r="J51" s="13"/>
    </row>
    <row r="52" spans="1:10">
      <c r="A52" s="10" t="s">
        <v>51</v>
      </c>
      <c r="J52" s="13"/>
    </row>
    <row r="53" spans="1:10">
      <c r="J53" s="13"/>
    </row>
    <row r="54" spans="1:10">
      <c r="J54" s="13"/>
    </row>
    <row r="55" spans="1:10">
      <c r="J55" s="13"/>
    </row>
    <row r="56" spans="1:10">
      <c r="J56" s="13"/>
    </row>
    <row r="57" spans="1:10">
      <c r="J57" s="13"/>
    </row>
    <row r="58" spans="1:10">
      <c r="J58" s="13"/>
    </row>
    <row r="59" spans="1:10">
      <c r="J59" s="13"/>
    </row>
    <row r="60" spans="1:10">
      <c r="J60" s="13"/>
    </row>
    <row r="61" spans="1:10">
      <c r="J61" s="13"/>
    </row>
    <row r="62" spans="1:10">
      <c r="J62" s="13"/>
    </row>
    <row r="63" spans="1:10">
      <c r="J63" s="13"/>
    </row>
    <row r="64" spans="1:10">
      <c r="J64" s="13"/>
    </row>
    <row r="65" spans="10:10">
      <c r="J65" s="13"/>
    </row>
    <row r="66" spans="10:10">
      <c r="J66" s="13"/>
    </row>
    <row r="67" spans="10:10">
      <c r="J67" s="13"/>
    </row>
    <row r="68" spans="10:10">
      <c r="J68" s="13"/>
    </row>
    <row r="69" spans="10:10">
      <c r="J69" s="13"/>
    </row>
    <row r="70" spans="10:10">
      <c r="J70" s="13"/>
    </row>
    <row r="71" spans="10:10">
      <c r="J71" s="13"/>
    </row>
    <row r="72" spans="10:10">
      <c r="J72" s="13"/>
    </row>
    <row r="73" spans="10:10">
      <c r="J73" s="13"/>
    </row>
    <row r="74" spans="10:10">
      <c r="J74" s="13"/>
    </row>
    <row r="75" spans="10:10">
      <c r="J75" s="13"/>
    </row>
    <row r="76" spans="10:10">
      <c r="J76" s="13"/>
    </row>
    <row r="77" spans="10:10">
      <c r="J77" s="13"/>
    </row>
    <row r="78" spans="10:10">
      <c r="J78" s="13"/>
    </row>
    <row r="79" spans="10:10">
      <c r="J79" s="13"/>
    </row>
    <row r="80" spans="10:10">
      <c r="J80" s="13"/>
    </row>
    <row r="81" spans="10:10">
      <c r="J81" s="13"/>
    </row>
    <row r="82" spans="10:10">
      <c r="J82" s="13"/>
    </row>
    <row r="83" spans="10:10">
      <c r="J83" s="13"/>
    </row>
    <row r="84" spans="10:10">
      <c r="J84" s="13"/>
    </row>
    <row r="85" spans="10:10">
      <c r="J85" s="13"/>
    </row>
    <row r="86" spans="10:10">
      <c r="J86" s="13"/>
    </row>
    <row r="87" spans="10:10">
      <c r="J87" s="13"/>
    </row>
    <row r="88" spans="10:10">
      <c r="J88" s="13"/>
    </row>
    <row r="89" spans="10:10">
      <c r="J89" s="13"/>
    </row>
    <row r="90" spans="10:10">
      <c r="J90" s="13"/>
    </row>
    <row r="91" spans="10:10">
      <c r="J91" s="13"/>
    </row>
    <row r="92" spans="10:10">
      <c r="J92" s="13"/>
    </row>
    <row r="93" spans="10:10">
      <c r="J93" s="13"/>
    </row>
    <row r="94" spans="10:10">
      <c r="J94" s="13"/>
    </row>
    <row r="95" spans="10:10">
      <c r="J95" s="13"/>
    </row>
    <row r="96" spans="10:10">
      <c r="J96" s="13"/>
    </row>
    <row r="97" spans="10:10">
      <c r="J97" s="13"/>
    </row>
    <row r="98" spans="10:10">
      <c r="J98" s="13"/>
    </row>
    <row r="99" spans="10:10">
      <c r="J99" s="13"/>
    </row>
    <row r="100" spans="10:10">
      <c r="J100" s="13"/>
    </row>
    <row r="101" spans="10:10">
      <c r="J101" s="13"/>
    </row>
    <row r="102" spans="10:10">
      <c r="J102" s="13"/>
    </row>
    <row r="103" spans="10:10">
      <c r="J103" s="13"/>
    </row>
    <row r="104" spans="10:10">
      <c r="J104" s="13"/>
    </row>
    <row r="105" spans="10:10">
      <c r="J105" s="13"/>
    </row>
    <row r="106" spans="10:10">
      <c r="J106" s="13"/>
    </row>
    <row r="107" spans="10:10">
      <c r="J107" s="13"/>
    </row>
    <row r="108" spans="10:10">
      <c r="J108" s="13"/>
    </row>
    <row r="109" spans="10:10">
      <c r="J109" s="13"/>
    </row>
    <row r="110" spans="10:10">
      <c r="J110" s="13"/>
    </row>
    <row r="111" spans="10:10">
      <c r="J111" s="13"/>
    </row>
    <row r="112" spans="10:10">
      <c r="J112" s="13"/>
    </row>
    <row r="113" spans="10:10">
      <c r="J113" s="13"/>
    </row>
    <row r="114" spans="10:10">
      <c r="J114" s="13"/>
    </row>
    <row r="115" spans="10:10">
      <c r="J115" s="13"/>
    </row>
    <row r="116" spans="10:10">
      <c r="J116" s="13"/>
    </row>
    <row r="117" spans="10:10">
      <c r="J117" s="13"/>
    </row>
    <row r="118" spans="10:10">
      <c r="J118" s="13"/>
    </row>
    <row r="119" spans="10:10">
      <c r="J119" s="13"/>
    </row>
    <row r="120" spans="10:10">
      <c r="J120" s="13"/>
    </row>
    <row r="121" spans="10:10">
      <c r="J121" s="13"/>
    </row>
    <row r="122" spans="10:10">
      <c r="J122" s="13"/>
    </row>
    <row r="123" spans="10:10">
      <c r="J123" s="13"/>
    </row>
    <row r="124" spans="10:10">
      <c r="J124" s="13"/>
    </row>
    <row r="125" spans="10:10">
      <c r="J125" s="13"/>
    </row>
    <row r="126" spans="10:10">
      <c r="J126" s="13"/>
    </row>
    <row r="127" spans="10:10">
      <c r="J127" s="13"/>
    </row>
    <row r="128" spans="10:10">
      <c r="J128" s="13"/>
    </row>
    <row r="129" spans="10:10">
      <c r="J129" s="13"/>
    </row>
    <row r="130" spans="10:10">
      <c r="J130" s="13"/>
    </row>
    <row r="131" spans="10:10">
      <c r="J131" s="13"/>
    </row>
    <row r="132" spans="10:10">
      <c r="J132" s="13"/>
    </row>
    <row r="133" spans="10:10">
      <c r="J133" s="13"/>
    </row>
    <row r="134" spans="10:10">
      <c r="J134" s="13"/>
    </row>
    <row r="135" spans="10:10">
      <c r="J135" s="13"/>
    </row>
    <row r="136" spans="10:10">
      <c r="J136" s="13"/>
    </row>
    <row r="137" spans="10:10">
      <c r="J137" s="13"/>
    </row>
    <row r="138" spans="10:10">
      <c r="J138" s="13"/>
    </row>
    <row r="139" spans="10:10">
      <c r="J139" s="13"/>
    </row>
    <row r="140" spans="10:10">
      <c r="J140" s="13"/>
    </row>
    <row r="141" spans="10:10">
      <c r="J141" s="13"/>
    </row>
    <row r="142" spans="10:10">
      <c r="J142" s="13"/>
    </row>
    <row r="143" spans="10:10">
      <c r="J143" s="13"/>
    </row>
    <row r="144" spans="10:10">
      <c r="J144" s="13"/>
    </row>
    <row r="145" spans="10:10">
      <c r="J145" s="13"/>
    </row>
    <row r="146" spans="10:10">
      <c r="J146" s="13"/>
    </row>
    <row r="147" spans="10:10">
      <c r="J147" s="13"/>
    </row>
    <row r="148" spans="10:10">
      <c r="J148" s="13"/>
    </row>
    <row r="149" spans="10:10">
      <c r="J149" s="13"/>
    </row>
    <row r="150" spans="10:10">
      <c r="J150" s="13"/>
    </row>
    <row r="151" spans="10:10">
      <c r="J151" s="13"/>
    </row>
    <row r="152" spans="10:10">
      <c r="J152" s="13"/>
    </row>
    <row r="153" spans="10:10">
      <c r="J153" s="13"/>
    </row>
    <row r="154" spans="10:10">
      <c r="J154" s="13"/>
    </row>
    <row r="155" spans="10:10">
      <c r="J155" s="13"/>
    </row>
    <row r="156" spans="10:10">
      <c r="J156" s="13"/>
    </row>
    <row r="157" spans="10:10">
      <c r="J157" s="13"/>
    </row>
    <row r="158" spans="10:10">
      <c r="J158" s="13"/>
    </row>
    <row r="159" spans="10:10">
      <c r="J159" s="13"/>
    </row>
    <row r="160" spans="10:10">
      <c r="J160" s="13"/>
    </row>
    <row r="161" spans="10:10">
      <c r="J161" s="13"/>
    </row>
    <row r="162" spans="10:10">
      <c r="J162" s="13"/>
    </row>
    <row r="163" spans="10:10">
      <c r="J163" s="13"/>
    </row>
    <row r="164" spans="10:10">
      <c r="J164" s="13"/>
    </row>
    <row r="165" spans="10:10">
      <c r="J165" s="13"/>
    </row>
    <row r="166" spans="10:10">
      <c r="J166" s="13"/>
    </row>
    <row r="167" spans="10:10">
      <c r="J167" s="13"/>
    </row>
    <row r="168" spans="10:10">
      <c r="J168" s="13"/>
    </row>
    <row r="169" spans="10:10">
      <c r="J169" s="13"/>
    </row>
    <row r="170" spans="10:10">
      <c r="J170" s="13"/>
    </row>
    <row r="171" spans="10:10">
      <c r="J171" s="13"/>
    </row>
    <row r="172" spans="10:10">
      <c r="J172" s="13"/>
    </row>
    <row r="173" spans="10:10">
      <c r="J173" s="13"/>
    </row>
    <row r="174" spans="10:10">
      <c r="J174" s="13"/>
    </row>
    <row r="175" spans="10:10">
      <c r="J175" s="13"/>
    </row>
    <row r="176" spans="10:10">
      <c r="J176" s="13"/>
    </row>
    <row r="177" spans="10:10">
      <c r="J177" s="13"/>
    </row>
    <row r="178" spans="10:10">
      <c r="J178" s="13"/>
    </row>
    <row r="179" spans="10:10">
      <c r="J179" s="13"/>
    </row>
    <row r="180" spans="10:10">
      <c r="J180" s="13"/>
    </row>
    <row r="181" spans="10:10">
      <c r="J181" s="13"/>
    </row>
    <row r="182" spans="10:10">
      <c r="J182" s="13"/>
    </row>
    <row r="183" spans="10:10">
      <c r="J183" s="13"/>
    </row>
    <row r="184" spans="10:10">
      <c r="J184" s="13"/>
    </row>
    <row r="185" spans="10:10">
      <c r="J185" s="13"/>
    </row>
    <row r="186" spans="10:10">
      <c r="J186" s="13"/>
    </row>
    <row r="187" spans="10:10">
      <c r="J187" s="13"/>
    </row>
    <row r="188" spans="10:10">
      <c r="J188" s="13"/>
    </row>
    <row r="189" spans="10:10">
      <c r="J189" s="13"/>
    </row>
    <row r="190" spans="10:10">
      <c r="J190" s="13"/>
    </row>
    <row r="191" spans="10:10">
      <c r="J191" s="13"/>
    </row>
    <row r="192" spans="10:10">
      <c r="J192" s="13"/>
    </row>
    <row r="193" spans="10:10">
      <c r="J193" s="13"/>
    </row>
    <row r="194" spans="10:10">
      <c r="J194" s="13"/>
    </row>
    <row r="195" spans="10:10">
      <c r="J195" s="13"/>
    </row>
    <row r="196" spans="10:10">
      <c r="J196" s="13"/>
    </row>
    <row r="197" spans="10:10">
      <c r="J197" s="13"/>
    </row>
    <row r="198" spans="10:10">
      <c r="J198" s="13"/>
    </row>
    <row r="199" spans="10:10">
      <c r="J199" s="13"/>
    </row>
    <row r="200" spans="10:10">
      <c r="J200" s="13"/>
    </row>
    <row r="201" spans="10:10">
      <c r="J201" s="13"/>
    </row>
    <row r="202" spans="10:10">
      <c r="J202" s="13"/>
    </row>
    <row r="203" spans="10:10">
      <c r="J203" s="13"/>
    </row>
    <row r="204" spans="10:10">
      <c r="J204" s="13"/>
    </row>
    <row r="205" spans="10:10">
      <c r="J205" s="13"/>
    </row>
    <row r="206" spans="10:10">
      <c r="J206" s="13"/>
    </row>
    <row r="207" spans="10:10">
      <c r="J207" s="13"/>
    </row>
    <row r="208" spans="10:10">
      <c r="J208" s="13"/>
    </row>
    <row r="209" spans="10:10">
      <c r="J209" s="13"/>
    </row>
    <row r="210" spans="10:10">
      <c r="J210" s="13"/>
    </row>
    <row r="211" spans="10:10">
      <c r="J211" s="13"/>
    </row>
    <row r="212" spans="10:10">
      <c r="J212" s="13"/>
    </row>
    <row r="213" spans="10:10">
      <c r="J213" s="13"/>
    </row>
    <row r="214" spans="10:10">
      <c r="J214" s="13"/>
    </row>
    <row r="215" spans="10:10">
      <c r="J215" s="13"/>
    </row>
    <row r="216" spans="10:10">
      <c r="J216" s="13"/>
    </row>
    <row r="217" spans="10:10">
      <c r="J217" s="13"/>
    </row>
    <row r="218" spans="10:10">
      <c r="J218" s="13"/>
    </row>
    <row r="219" spans="10:10">
      <c r="J219" s="13"/>
    </row>
    <row r="220" spans="10:10">
      <c r="J220" s="13"/>
    </row>
    <row r="221" spans="10:10">
      <c r="J221" s="13"/>
    </row>
    <row r="222" spans="10:10">
      <c r="J222" s="13"/>
    </row>
    <row r="223" spans="10:10">
      <c r="J223" s="13"/>
    </row>
    <row r="224" spans="10:10">
      <c r="J224" s="13"/>
    </row>
    <row r="225" spans="10:10">
      <c r="J225" s="13"/>
    </row>
    <row r="226" spans="10:10">
      <c r="J226" s="13"/>
    </row>
    <row r="227" spans="10:10">
      <c r="J227" s="13"/>
    </row>
    <row r="228" spans="10:10">
      <c r="J228" s="13"/>
    </row>
    <row r="229" spans="10:10">
      <c r="J229" s="13"/>
    </row>
    <row r="230" spans="10:10">
      <c r="J230" s="13"/>
    </row>
    <row r="231" spans="10:10">
      <c r="J231" s="13"/>
    </row>
    <row r="232" spans="10:10">
      <c r="J232" s="13"/>
    </row>
    <row r="233" spans="10:10">
      <c r="J233" s="13"/>
    </row>
    <row r="234" spans="10:10">
      <c r="J234" s="13"/>
    </row>
    <row r="235" spans="10:10">
      <c r="J235" s="13"/>
    </row>
    <row r="236" spans="10:10">
      <c r="J236" s="13"/>
    </row>
    <row r="237" spans="10:10">
      <c r="J237" s="13"/>
    </row>
    <row r="238" spans="10:10">
      <c r="J238" s="13"/>
    </row>
    <row r="239" spans="10:10">
      <c r="J239" s="13"/>
    </row>
    <row r="240" spans="10:10">
      <c r="J240" s="13"/>
    </row>
    <row r="241" spans="10:10">
      <c r="J241" s="13"/>
    </row>
    <row r="242" spans="10:10">
      <c r="J242" s="13"/>
    </row>
    <row r="243" spans="10:10">
      <c r="J243" s="13"/>
    </row>
    <row r="244" spans="10:10">
      <c r="J244" s="13"/>
    </row>
    <row r="245" spans="10:10">
      <c r="J245" s="13"/>
    </row>
    <row r="246" spans="10:10">
      <c r="J246" s="13"/>
    </row>
    <row r="247" spans="10:10">
      <c r="J247" s="13"/>
    </row>
    <row r="248" spans="10:10">
      <c r="J248" s="13"/>
    </row>
    <row r="249" spans="10:10">
      <c r="J249" s="13"/>
    </row>
    <row r="250" spans="10:10">
      <c r="J250" s="13"/>
    </row>
    <row r="251" spans="10:10">
      <c r="J251" s="13"/>
    </row>
    <row r="252" spans="10:10">
      <c r="J252" s="13"/>
    </row>
    <row r="253" spans="10:10">
      <c r="J253" s="13"/>
    </row>
    <row r="254" spans="10:10">
      <c r="J254" s="13"/>
    </row>
    <row r="255" spans="10:10">
      <c r="J255" s="13"/>
    </row>
    <row r="256" spans="10:10">
      <c r="J256" s="13"/>
    </row>
    <row r="257" spans="10:10">
      <c r="J257" s="13"/>
    </row>
    <row r="258" spans="10:10">
      <c r="J258" s="13"/>
    </row>
    <row r="259" spans="10:10">
      <c r="J259" s="13"/>
    </row>
    <row r="260" spans="10:10">
      <c r="J260" s="13"/>
    </row>
    <row r="261" spans="10:10">
      <c r="J261" s="13"/>
    </row>
    <row r="262" spans="10:10">
      <c r="J262" s="13"/>
    </row>
    <row r="263" spans="10:10">
      <c r="J263" s="13"/>
    </row>
    <row r="264" spans="10:10">
      <c r="J264" s="13"/>
    </row>
    <row r="265" spans="10:10">
      <c r="J265" s="13"/>
    </row>
    <row r="266" spans="10:10">
      <c r="J266" s="13"/>
    </row>
    <row r="267" spans="10:10">
      <c r="J267" s="13"/>
    </row>
    <row r="268" spans="10:10">
      <c r="J268" s="13"/>
    </row>
    <row r="269" spans="10:10">
      <c r="J269" s="13"/>
    </row>
    <row r="270" spans="10:10">
      <c r="J270" s="13"/>
    </row>
    <row r="271" spans="10:10">
      <c r="J271" s="13"/>
    </row>
    <row r="272" spans="10:10">
      <c r="J272" s="13"/>
    </row>
    <row r="273" spans="10:10">
      <c r="J273" s="13"/>
    </row>
    <row r="274" spans="10:10">
      <c r="J274" s="13"/>
    </row>
    <row r="275" spans="10:10">
      <c r="J275" s="13"/>
    </row>
    <row r="276" spans="10:10">
      <c r="J276" s="13"/>
    </row>
    <row r="277" spans="10:10">
      <c r="J277" s="13"/>
    </row>
    <row r="278" spans="10:10">
      <c r="J278" s="13"/>
    </row>
    <row r="279" spans="10:10">
      <c r="J279" s="13"/>
    </row>
    <row r="280" spans="10:10">
      <c r="J280" s="13"/>
    </row>
    <row r="281" spans="10:10">
      <c r="J281" s="13"/>
    </row>
    <row r="282" spans="10:10">
      <c r="J282" s="13"/>
    </row>
    <row r="283" spans="10:10">
      <c r="J283" s="13"/>
    </row>
    <row r="284" spans="10:10">
      <c r="J284" s="13"/>
    </row>
    <row r="285" spans="10:10">
      <c r="J285" s="13"/>
    </row>
    <row r="286" spans="10:10">
      <c r="J286" s="13"/>
    </row>
    <row r="287" spans="10:10">
      <c r="J287" s="13"/>
    </row>
    <row r="288" spans="10:10">
      <c r="J288" s="13"/>
    </row>
    <row r="289" spans="10:10">
      <c r="J289" s="13"/>
    </row>
    <row r="290" spans="10:10">
      <c r="J290" s="13"/>
    </row>
    <row r="291" spans="10:10">
      <c r="J291" s="13"/>
    </row>
    <row r="292" spans="10:10">
      <c r="J292" s="13"/>
    </row>
    <row r="293" spans="10:10">
      <c r="J293" s="13"/>
    </row>
    <row r="294" spans="10:10">
      <c r="J294" s="13"/>
    </row>
    <row r="295" spans="10:10">
      <c r="J295" s="13"/>
    </row>
    <row r="296" spans="10:10">
      <c r="J296" s="13"/>
    </row>
    <row r="297" spans="10:10">
      <c r="J297" s="13"/>
    </row>
    <row r="298" spans="10:10">
      <c r="J298" s="13"/>
    </row>
    <row r="299" spans="10:10">
      <c r="J299" s="13"/>
    </row>
    <row r="300" spans="10:10">
      <c r="J300" s="13"/>
    </row>
    <row r="301" spans="10:10">
      <c r="J301" s="13"/>
    </row>
    <row r="302" spans="10:10">
      <c r="J302" s="13"/>
    </row>
    <row r="303" spans="10:10">
      <c r="J303" s="13"/>
    </row>
    <row r="304" spans="10:10">
      <c r="J304" s="13"/>
    </row>
    <row r="305" spans="10:10">
      <c r="J305" s="13"/>
    </row>
    <row r="306" spans="10:10">
      <c r="J306" s="13"/>
    </row>
    <row r="307" spans="10:10">
      <c r="J307" s="13"/>
    </row>
    <row r="308" spans="10:10">
      <c r="J308" s="13"/>
    </row>
    <row r="309" spans="10:10">
      <c r="J309" s="13"/>
    </row>
    <row r="310" spans="10:10">
      <c r="J310" s="13"/>
    </row>
    <row r="311" spans="10:10">
      <c r="J311" s="13"/>
    </row>
    <row r="312" spans="10:10">
      <c r="J312" s="13"/>
    </row>
    <row r="313" spans="10:10">
      <c r="J313" s="13"/>
    </row>
    <row r="314" spans="10:10">
      <c r="J314" s="13"/>
    </row>
    <row r="315" spans="10:10">
      <c r="J315" s="13"/>
    </row>
    <row r="316" spans="10:10">
      <c r="J316" s="13"/>
    </row>
    <row r="317" spans="10:10">
      <c r="J317" s="13"/>
    </row>
    <row r="318" spans="10:10">
      <c r="J318" s="13"/>
    </row>
    <row r="319" spans="10:10">
      <c r="J319" s="13"/>
    </row>
    <row r="320" spans="10:10">
      <c r="J320" s="13"/>
    </row>
    <row r="321" spans="10:10">
      <c r="J321" s="13"/>
    </row>
    <row r="322" spans="10:10">
      <c r="J322" s="13"/>
    </row>
    <row r="323" spans="10:10">
      <c r="J323" s="13"/>
    </row>
    <row r="324" spans="10:10">
      <c r="J324" s="13"/>
    </row>
    <row r="325" spans="10:10">
      <c r="J325" s="13"/>
    </row>
    <row r="326" spans="10:10">
      <c r="J326" s="13"/>
    </row>
    <row r="327" spans="10:10">
      <c r="J327" s="13"/>
    </row>
    <row r="328" spans="10:10">
      <c r="J328" s="13"/>
    </row>
    <row r="329" spans="10:10">
      <c r="J329" s="13"/>
    </row>
    <row r="330" spans="10:10">
      <c r="J330" s="13"/>
    </row>
    <row r="331" spans="10:10">
      <c r="J331" s="13"/>
    </row>
    <row r="332" spans="10:10">
      <c r="J332" s="13"/>
    </row>
    <row r="333" spans="10:10">
      <c r="J333" s="13"/>
    </row>
    <row r="334" spans="10:10">
      <c r="J334" s="13"/>
    </row>
    <row r="335" spans="10:10">
      <c r="J335" s="13"/>
    </row>
    <row r="336" spans="10:10">
      <c r="J336" s="13"/>
    </row>
    <row r="337" spans="10:10">
      <c r="J337" s="13"/>
    </row>
    <row r="338" spans="10:10">
      <c r="J338" s="13"/>
    </row>
    <row r="339" spans="10:10">
      <c r="J339" s="13"/>
    </row>
    <row r="340" spans="10:10">
      <c r="J340" s="13"/>
    </row>
    <row r="341" spans="10:10">
      <c r="J341" s="13"/>
    </row>
    <row r="342" spans="10:10">
      <c r="J342" s="13"/>
    </row>
    <row r="343" spans="10:10">
      <c r="J343" s="13"/>
    </row>
    <row r="344" spans="10:10">
      <c r="J344" s="13"/>
    </row>
    <row r="345" spans="10:10">
      <c r="J345" s="13"/>
    </row>
    <row r="346" spans="10:10">
      <c r="J346" s="13"/>
    </row>
    <row r="347" spans="10:10">
      <c r="J347" s="13"/>
    </row>
    <row r="348" spans="10:10">
      <c r="J348" s="13"/>
    </row>
    <row r="349" spans="10:10">
      <c r="J349" s="13"/>
    </row>
    <row r="350" spans="10:10">
      <c r="J350" s="13"/>
    </row>
    <row r="351" spans="10:10">
      <c r="J351" s="13"/>
    </row>
    <row r="352" spans="10:10">
      <c r="J352" s="13"/>
    </row>
    <row r="353" spans="10:10">
      <c r="J353" s="13"/>
    </row>
    <row r="354" spans="10:10">
      <c r="J354" s="13"/>
    </row>
    <row r="355" spans="10:10">
      <c r="J355" s="13"/>
    </row>
    <row r="356" spans="10:10">
      <c r="J356" s="13"/>
    </row>
    <row r="357" spans="10:10">
      <c r="J357" s="13"/>
    </row>
    <row r="358" spans="10:10">
      <c r="J358" s="13"/>
    </row>
    <row r="359" spans="10:10">
      <c r="J359" s="13"/>
    </row>
    <row r="360" spans="10:10">
      <c r="J360" s="13"/>
    </row>
    <row r="361" spans="10:10">
      <c r="J361" s="13"/>
    </row>
    <row r="362" spans="10:10">
      <c r="J362" s="13"/>
    </row>
    <row r="363" spans="10:10">
      <c r="J363" s="13"/>
    </row>
    <row r="364" spans="10:10">
      <c r="J364" s="13"/>
    </row>
    <row r="365" spans="10:10">
      <c r="J365" s="13"/>
    </row>
    <row r="366" spans="10:10">
      <c r="J366" s="13"/>
    </row>
    <row r="367" spans="10:10">
      <c r="J367" s="13"/>
    </row>
    <row r="368" spans="10:10">
      <c r="J368" s="13"/>
    </row>
    <row r="369" spans="10:10">
      <c r="J369" s="13"/>
    </row>
    <row r="370" spans="10:10">
      <c r="J370" s="13"/>
    </row>
    <row r="371" spans="10:10">
      <c r="J371" s="13"/>
    </row>
    <row r="372" spans="10:10">
      <c r="J372" s="13"/>
    </row>
    <row r="373" spans="10:10">
      <c r="J373" s="13"/>
    </row>
    <row r="374" spans="10:10">
      <c r="J374" s="13"/>
    </row>
    <row r="375" spans="10:10">
      <c r="J375" s="13"/>
    </row>
    <row r="376" spans="10:10">
      <c r="J376" s="13"/>
    </row>
    <row r="377" spans="10:10">
      <c r="J377" s="13"/>
    </row>
    <row r="378" spans="10:10">
      <c r="J378" s="13"/>
    </row>
    <row r="379" spans="10:10">
      <c r="J379" s="13"/>
    </row>
    <row r="380" spans="10:10">
      <c r="J380" s="13"/>
    </row>
    <row r="381" spans="10:10">
      <c r="J381" s="13"/>
    </row>
    <row r="382" spans="10:10">
      <c r="J382" s="13"/>
    </row>
    <row r="383" spans="10:10">
      <c r="J383" s="13"/>
    </row>
    <row r="384" spans="10:10">
      <c r="J384" s="13"/>
    </row>
    <row r="385" spans="10:10">
      <c r="J385" s="13"/>
    </row>
    <row r="386" spans="10:10">
      <c r="J386" s="13"/>
    </row>
    <row r="387" spans="10:10">
      <c r="J387" s="13"/>
    </row>
    <row r="388" spans="10:10">
      <c r="J388" s="13"/>
    </row>
    <row r="389" spans="10:10">
      <c r="J389" s="13"/>
    </row>
    <row r="390" spans="10:10">
      <c r="J390" s="13"/>
    </row>
    <row r="391" spans="10:10">
      <c r="J391" s="13"/>
    </row>
    <row r="392" spans="10:10">
      <c r="J392" s="13"/>
    </row>
    <row r="393" spans="10:10">
      <c r="J393" s="13"/>
    </row>
    <row r="394" spans="10:10">
      <c r="J394" s="13"/>
    </row>
    <row r="395" spans="10:10">
      <c r="J395" s="13"/>
    </row>
    <row r="396" spans="10:10">
      <c r="J396" s="13"/>
    </row>
    <row r="397" spans="10:10">
      <c r="J397" s="13"/>
    </row>
    <row r="398" spans="10:10">
      <c r="J398" s="13"/>
    </row>
    <row r="399" spans="10:10">
      <c r="J399" s="13"/>
    </row>
    <row r="400" spans="10:10">
      <c r="J400" s="13"/>
    </row>
    <row r="401" spans="10:10">
      <c r="J401" s="13"/>
    </row>
    <row r="402" spans="10:10">
      <c r="J402" s="13"/>
    </row>
    <row r="403" spans="10:10">
      <c r="J403" s="13"/>
    </row>
    <row r="404" spans="10:10">
      <c r="J404" s="13"/>
    </row>
    <row r="405" spans="10:10">
      <c r="J405" s="13"/>
    </row>
    <row r="406" spans="10:10">
      <c r="J406" s="13"/>
    </row>
    <row r="407" spans="10:10">
      <c r="J407" s="13"/>
    </row>
    <row r="408" spans="10:10">
      <c r="J408" s="13"/>
    </row>
    <row r="409" spans="10:10">
      <c r="J409" s="13"/>
    </row>
    <row r="410" spans="10:10">
      <c r="J410" s="13"/>
    </row>
    <row r="411" spans="10:10">
      <c r="J411" s="13"/>
    </row>
    <row r="412" spans="10:10">
      <c r="J412" s="13"/>
    </row>
    <row r="413" spans="10:10">
      <c r="J413" s="13"/>
    </row>
    <row r="414" spans="10:10">
      <c r="J414" s="13"/>
    </row>
    <row r="415" spans="10:10">
      <c r="J415" s="13"/>
    </row>
    <row r="416" spans="10:10">
      <c r="J416" s="13"/>
    </row>
    <row r="417" spans="10:10">
      <c r="J417" s="13"/>
    </row>
    <row r="418" spans="10:10">
      <c r="J418" s="13"/>
    </row>
    <row r="419" spans="10:10">
      <c r="J419" s="13"/>
    </row>
    <row r="420" spans="10:10">
      <c r="J420" s="13"/>
    </row>
    <row r="421" spans="10:10">
      <c r="J421" s="13"/>
    </row>
    <row r="422" spans="10:10">
      <c r="J422" s="13"/>
    </row>
    <row r="423" spans="10:10">
      <c r="J423" s="13"/>
    </row>
    <row r="424" spans="10:10">
      <c r="J424" s="13"/>
    </row>
    <row r="425" spans="10:10">
      <c r="J425" s="13"/>
    </row>
    <row r="426" spans="10:10">
      <c r="J426" s="13"/>
    </row>
    <row r="427" spans="10:10">
      <c r="J427" s="13"/>
    </row>
    <row r="428" spans="10:10">
      <c r="J428" s="13"/>
    </row>
    <row r="429" spans="10:10">
      <c r="J429" s="13"/>
    </row>
    <row r="430" spans="10:10">
      <c r="J430" s="13"/>
    </row>
    <row r="431" spans="10:10">
      <c r="J431" s="13"/>
    </row>
    <row r="432" spans="10:10">
      <c r="J432" s="13"/>
    </row>
    <row r="433" spans="10:10">
      <c r="J433" s="13"/>
    </row>
    <row r="434" spans="10:10">
      <c r="J434" s="13"/>
    </row>
    <row r="435" spans="10:10">
      <c r="J435" s="13"/>
    </row>
    <row r="436" spans="10:10">
      <c r="J436" s="13"/>
    </row>
    <row r="437" spans="10:10">
      <c r="J437" s="13"/>
    </row>
    <row r="438" spans="10:10">
      <c r="J438" s="13"/>
    </row>
    <row r="439" spans="10:10">
      <c r="J439" s="13"/>
    </row>
    <row r="440" spans="10:10">
      <c r="J440" s="13"/>
    </row>
    <row r="441" spans="10:10">
      <c r="J441" s="13"/>
    </row>
    <row r="442" spans="10:10">
      <c r="J442" s="13"/>
    </row>
    <row r="443" spans="10:10">
      <c r="J443" s="13"/>
    </row>
    <row r="444" spans="10:10">
      <c r="J444" s="13"/>
    </row>
    <row r="445" spans="10:10">
      <c r="J445" s="13"/>
    </row>
    <row r="446" spans="10:10">
      <c r="J446" s="13"/>
    </row>
    <row r="447" spans="10:10">
      <c r="J447" s="13"/>
    </row>
    <row r="448" spans="10:10">
      <c r="J448" s="13"/>
    </row>
    <row r="449" spans="10:10">
      <c r="J449" s="13"/>
    </row>
    <row r="450" spans="10:10">
      <c r="J450" s="13"/>
    </row>
    <row r="451" spans="10:10">
      <c r="J451" s="13"/>
    </row>
    <row r="452" spans="10:10">
      <c r="J452" s="13"/>
    </row>
    <row r="453" spans="10:10">
      <c r="J453" s="13"/>
    </row>
    <row r="454" spans="10:10">
      <c r="J454" s="13"/>
    </row>
    <row r="455" spans="10:10">
      <c r="J455" s="13"/>
    </row>
    <row r="456" spans="10:10">
      <c r="J456" s="13"/>
    </row>
    <row r="457" spans="10:10">
      <c r="J457" s="13"/>
    </row>
    <row r="458" spans="10:10">
      <c r="J458" s="13"/>
    </row>
    <row r="459" spans="10:10">
      <c r="J459" s="13"/>
    </row>
    <row r="460" spans="10:10">
      <c r="J460" s="13"/>
    </row>
    <row r="461" spans="10:10">
      <c r="J461" s="13"/>
    </row>
    <row r="462" spans="10:10">
      <c r="J462" s="13"/>
    </row>
    <row r="463" spans="10:10">
      <c r="J463" s="13"/>
    </row>
    <row r="464" spans="10:10">
      <c r="J464" s="13"/>
    </row>
    <row r="465" spans="10:10">
      <c r="J465" s="13"/>
    </row>
    <row r="466" spans="10:10">
      <c r="J466" s="13"/>
    </row>
    <row r="467" spans="10:10">
      <c r="J467" s="13"/>
    </row>
    <row r="468" spans="10:10">
      <c r="J468" s="13"/>
    </row>
    <row r="469" spans="10:10">
      <c r="J469" s="13"/>
    </row>
    <row r="470" spans="10:10">
      <c r="J470" s="13"/>
    </row>
    <row r="471" spans="10:10">
      <c r="J471" s="13"/>
    </row>
    <row r="472" spans="10:10">
      <c r="J472" s="13"/>
    </row>
    <row r="473" spans="10:10">
      <c r="J473" s="13"/>
    </row>
    <row r="474" spans="10:10">
      <c r="J474" s="13"/>
    </row>
    <row r="475" spans="10:10">
      <c r="J475" s="13"/>
    </row>
    <row r="476" spans="10:10">
      <c r="J476" s="13"/>
    </row>
    <row r="477" spans="10:10">
      <c r="J477" s="13"/>
    </row>
    <row r="478" spans="10:10">
      <c r="J478" s="13"/>
    </row>
    <row r="479" spans="10:10">
      <c r="J479" s="13"/>
    </row>
    <row r="480" spans="10:10">
      <c r="J480" s="13"/>
    </row>
    <row r="481" spans="10:10">
      <c r="J481" s="13"/>
    </row>
    <row r="482" spans="10:10">
      <c r="J482" s="13"/>
    </row>
    <row r="483" spans="10:10">
      <c r="J483" s="13"/>
    </row>
    <row r="484" spans="10:10">
      <c r="J484" s="13"/>
    </row>
    <row r="485" spans="10:10">
      <c r="J485" s="13"/>
    </row>
    <row r="486" spans="10:10">
      <c r="J486" s="13"/>
    </row>
    <row r="487" spans="10:10">
      <c r="J487" s="13"/>
    </row>
    <row r="488" spans="10:10">
      <c r="J488" s="13"/>
    </row>
    <row r="489" spans="10:10">
      <c r="J489" s="13"/>
    </row>
    <row r="490" spans="10:10">
      <c r="J490" s="13"/>
    </row>
    <row r="491" spans="10:10">
      <c r="J491" s="13"/>
    </row>
    <row r="492" spans="10:10">
      <c r="J492" s="13"/>
    </row>
    <row r="493" spans="10:10">
      <c r="J493" s="13"/>
    </row>
    <row r="494" spans="10:10">
      <c r="J494" s="13"/>
    </row>
    <row r="495" spans="10:10">
      <c r="J495" s="13"/>
    </row>
    <row r="496" spans="10:10">
      <c r="J496" s="13"/>
    </row>
    <row r="497" spans="10:10">
      <c r="J497" s="13"/>
    </row>
    <row r="498" spans="10:10">
      <c r="J498" s="13"/>
    </row>
    <row r="499" spans="10:10">
      <c r="J499" s="13"/>
    </row>
    <row r="500" spans="10:10">
      <c r="J500" s="13"/>
    </row>
    <row r="501" spans="10:10">
      <c r="J501" s="13"/>
    </row>
    <row r="502" spans="10:10">
      <c r="J502" s="13"/>
    </row>
    <row r="503" spans="10:10">
      <c r="J503" s="13"/>
    </row>
    <row r="504" spans="10:10">
      <c r="J504" s="13"/>
    </row>
    <row r="505" spans="10:10">
      <c r="J505" s="13"/>
    </row>
    <row r="506" spans="10:10">
      <c r="J506" s="13"/>
    </row>
    <row r="507" spans="10:10">
      <c r="J507" s="13"/>
    </row>
    <row r="508" spans="10:10">
      <c r="J508" s="13"/>
    </row>
    <row r="509" spans="10:10">
      <c r="J509" s="13"/>
    </row>
    <row r="510" spans="10:10">
      <c r="J510" s="13"/>
    </row>
    <row r="511" spans="10:10">
      <c r="J511" s="13"/>
    </row>
    <row r="512" spans="10:10">
      <c r="J512" s="13"/>
    </row>
    <row r="513" spans="10:10">
      <c r="J513" s="13"/>
    </row>
    <row r="514" spans="10:10">
      <c r="J514" s="13"/>
    </row>
    <row r="515" spans="10:10">
      <c r="J515" s="13"/>
    </row>
    <row r="516" spans="10:10">
      <c r="J516" s="13"/>
    </row>
    <row r="517" spans="10:10">
      <c r="J517" s="13"/>
    </row>
    <row r="518" spans="10:10">
      <c r="J518" s="13"/>
    </row>
    <row r="519" spans="10:10">
      <c r="J519" s="13"/>
    </row>
    <row r="520" spans="10:10">
      <c r="J520" s="13"/>
    </row>
    <row r="521" spans="10:10">
      <c r="J521" s="13"/>
    </row>
    <row r="522" spans="10:10">
      <c r="J522" s="13"/>
    </row>
    <row r="523" spans="10:10">
      <c r="J523" s="13"/>
    </row>
    <row r="524" spans="10:10">
      <c r="J524" s="13"/>
    </row>
    <row r="525" spans="10:10">
      <c r="J525" s="13"/>
    </row>
    <row r="526" spans="10:10">
      <c r="J526" s="13"/>
    </row>
    <row r="527" spans="10:10">
      <c r="J527" s="13"/>
    </row>
    <row r="528" spans="10:10">
      <c r="J528" s="13"/>
    </row>
    <row r="529" spans="10:10">
      <c r="J529" s="13"/>
    </row>
    <row r="530" spans="10:10">
      <c r="J530" s="13"/>
    </row>
    <row r="531" spans="10:10">
      <c r="J531" s="13"/>
    </row>
    <row r="532" spans="10:10">
      <c r="J532" s="13"/>
    </row>
    <row r="533" spans="10:10">
      <c r="J533" s="13"/>
    </row>
    <row r="534" spans="10:10">
      <c r="J534" s="13"/>
    </row>
    <row r="535" spans="10:10">
      <c r="J535" s="13"/>
    </row>
    <row r="536" spans="10:10">
      <c r="J536" s="13"/>
    </row>
    <row r="537" spans="10:10">
      <c r="J537" s="13"/>
    </row>
    <row r="538" spans="10:10">
      <c r="J538" s="13"/>
    </row>
    <row r="539" spans="10:10">
      <c r="J539" s="13"/>
    </row>
    <row r="540" spans="10:10">
      <c r="J540" s="13"/>
    </row>
    <row r="541" spans="10:10">
      <c r="J541" s="13"/>
    </row>
    <row r="542" spans="10:10">
      <c r="J542" s="13"/>
    </row>
    <row r="543" spans="10:10">
      <c r="J543" s="13"/>
    </row>
    <row r="544" spans="10:10">
      <c r="J544" s="13"/>
    </row>
    <row r="545" spans="10:10">
      <c r="J545" s="13"/>
    </row>
    <row r="546" spans="10:10">
      <c r="J546" s="13"/>
    </row>
    <row r="547" spans="10:10">
      <c r="J547" s="13"/>
    </row>
    <row r="548" spans="10:10">
      <c r="J548" s="13"/>
    </row>
    <row r="549" spans="10:10">
      <c r="J549" s="13"/>
    </row>
    <row r="550" spans="10:10">
      <c r="J550" s="13"/>
    </row>
    <row r="551" spans="10:10">
      <c r="J551" s="13"/>
    </row>
    <row r="552" spans="10:10">
      <c r="J552" s="13"/>
    </row>
    <row r="553" spans="10:10">
      <c r="J553" s="13"/>
    </row>
    <row r="554" spans="10:10">
      <c r="J554" s="13"/>
    </row>
    <row r="555" spans="10:10">
      <c r="J555" s="13"/>
    </row>
    <row r="556" spans="10:10">
      <c r="J556" s="13"/>
    </row>
    <row r="557" spans="10:10">
      <c r="J557" s="13"/>
    </row>
    <row r="558" spans="10:10">
      <c r="J558" s="13"/>
    </row>
    <row r="559" spans="10:10">
      <c r="J559" s="13"/>
    </row>
    <row r="560" spans="10:10">
      <c r="J560" s="13"/>
    </row>
    <row r="561" spans="10:10">
      <c r="J561" s="13"/>
    </row>
    <row r="562" spans="10:10">
      <c r="J562" s="13"/>
    </row>
    <row r="563" spans="10:10">
      <c r="J563" s="13"/>
    </row>
    <row r="564" spans="10:10">
      <c r="J564" s="13"/>
    </row>
    <row r="565" spans="10:10">
      <c r="J565" s="13"/>
    </row>
    <row r="566" spans="10:10">
      <c r="J566" s="13"/>
    </row>
    <row r="567" spans="10:10">
      <c r="J567" s="13"/>
    </row>
    <row r="568" spans="10:10">
      <c r="J568" s="13"/>
    </row>
    <row r="569" spans="10:10">
      <c r="J569" s="13"/>
    </row>
    <row r="570" spans="10:10">
      <c r="J570" s="13"/>
    </row>
    <row r="571" spans="10:10">
      <c r="J571" s="13"/>
    </row>
    <row r="572" spans="10:10">
      <c r="J572" s="13"/>
    </row>
    <row r="573" spans="10:10">
      <c r="J573" s="13"/>
    </row>
    <row r="574" spans="10:10">
      <c r="J574" s="13"/>
    </row>
    <row r="575" spans="10:10">
      <c r="J575" s="13"/>
    </row>
    <row r="576" spans="10:10">
      <c r="J576" s="13"/>
    </row>
    <row r="577" spans="10:10">
      <c r="J577" s="13"/>
    </row>
    <row r="578" spans="10:10">
      <c r="J578" s="13"/>
    </row>
    <row r="579" spans="10:10">
      <c r="J579" s="13"/>
    </row>
    <row r="580" spans="10:10">
      <c r="J580" s="13"/>
    </row>
    <row r="581" spans="10:10">
      <c r="J581" s="13"/>
    </row>
    <row r="582" spans="10:10">
      <c r="J582" s="13"/>
    </row>
    <row r="583" spans="10:10">
      <c r="J583" s="13"/>
    </row>
    <row r="584" spans="10:10">
      <c r="J584" s="13"/>
    </row>
    <row r="585" spans="10:10">
      <c r="J585" s="13"/>
    </row>
    <row r="586" spans="10:10">
      <c r="J586" s="13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2"/>
  <sheetViews>
    <sheetView topLeftCell="B1" workbookViewId="0">
      <selection activeCell="G30" sqref="G30"/>
    </sheetView>
  </sheetViews>
  <sheetFormatPr defaultRowHeight="12.75"/>
  <cols>
    <col min="1" max="1" width="9.140625" style="2"/>
    <col min="2" max="2" width="17.85546875" customWidth="1"/>
    <col min="3" max="3" width="8.42578125" customWidth="1"/>
    <col min="4" max="4" width="6.5703125" customWidth="1"/>
    <col min="6" max="6" width="15.140625" customWidth="1"/>
  </cols>
  <sheetData>
    <row r="1" spans="2:19" s="2" customFormat="1" ht="18">
      <c r="B1" s="5" t="s">
        <v>2</v>
      </c>
    </row>
    <row r="2" spans="2:19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4" t="s">
        <v>7</v>
      </c>
      <c r="C3" s="4" t="s">
        <v>11</v>
      </c>
      <c r="D3" s="4" t="s">
        <v>8</v>
      </c>
      <c r="E3" s="2"/>
      <c r="F3" s="4" t="s">
        <v>9</v>
      </c>
      <c r="G3" s="4" t="s">
        <v>10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>
      <c r="B4" s="4" t="s">
        <v>3</v>
      </c>
      <c r="C4" s="6" t="s">
        <v>13</v>
      </c>
      <c r="D4" s="32">
        <v>40</v>
      </c>
      <c r="F4" s="6" t="s">
        <v>18</v>
      </c>
      <c r="G4">
        <f>((LN(D4/D5))+(D6+0.5*D7^2)*D8)/(D7*D8^0.5)</f>
        <v>1.4757282898071233</v>
      </c>
    </row>
    <row r="5" spans="2:19">
      <c r="B5" s="4" t="s">
        <v>4</v>
      </c>
      <c r="C5" s="6" t="s">
        <v>14</v>
      </c>
      <c r="D5" s="32">
        <v>30</v>
      </c>
      <c r="F5" s="6" t="s">
        <v>19</v>
      </c>
      <c r="G5">
        <f>G4-D7*D8^0.5</f>
        <v>1.2257282898071233</v>
      </c>
    </row>
    <row r="6" spans="2:19">
      <c r="B6" s="4" t="s">
        <v>5</v>
      </c>
      <c r="C6" s="6" t="s">
        <v>15</v>
      </c>
      <c r="D6" s="32">
        <v>0.05</v>
      </c>
      <c r="F6" s="6" t="s">
        <v>20</v>
      </c>
      <c r="G6">
        <f>NORMDIST(G4,0,1,1)</f>
        <v>0.92999157585964287</v>
      </c>
    </row>
    <row r="7" spans="2:19">
      <c r="B7" s="4" t="s">
        <v>12</v>
      </c>
      <c r="C7" s="6" t="s">
        <v>16</v>
      </c>
      <c r="D7" s="32">
        <v>0.25</v>
      </c>
      <c r="F7" s="6" t="s">
        <v>21</v>
      </c>
      <c r="G7">
        <f>NORMDIST(G5,0,1,1)</f>
        <v>0.88984952969063391</v>
      </c>
    </row>
    <row r="8" spans="2:19">
      <c r="B8" s="4" t="s">
        <v>6</v>
      </c>
      <c r="C8" s="6" t="s">
        <v>17</v>
      </c>
      <c r="D8" s="32">
        <v>1</v>
      </c>
      <c r="F8" s="6" t="s">
        <v>22</v>
      </c>
      <c r="G8">
        <f>D4*G6-D5*2.7182818^(-D6*D8)*G7</f>
        <v>11.806131340497256</v>
      </c>
    </row>
    <row r="9" spans="2:19">
      <c r="F9" s="6" t="s">
        <v>194</v>
      </c>
      <c r="G9">
        <f>G8+D5*EXP(-D6*D8)-D4</f>
        <v>0.34301407551868124</v>
      </c>
    </row>
    <row r="12" spans="2:19" ht="15.75">
      <c r="B12" s="1" t="s">
        <v>23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oleObjects>
    <oleObject progId="Equation.3" shapeId="4100" r:id="rId4"/>
    <oleObject progId="Equation.3" shapeId="4101" r:id="rId5"/>
    <oleObject progId="Equation.3" shapeId="4102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A2" sqref="A2"/>
    </sheetView>
  </sheetViews>
  <sheetFormatPr defaultRowHeight="12.75"/>
  <cols>
    <col min="1" max="1" width="17.85546875" customWidth="1"/>
    <col min="2" max="2" width="8.42578125" customWidth="1"/>
    <col min="3" max="3" width="6.5703125" customWidth="1"/>
    <col min="5" max="5" width="15.140625" customWidth="1"/>
  </cols>
  <sheetData>
    <row r="1" spans="1:18" s="2" customFormat="1" ht="18">
      <c r="A1" s="5" t="s">
        <v>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4" t="s">
        <v>7</v>
      </c>
      <c r="B3" s="4" t="s">
        <v>11</v>
      </c>
      <c r="C3" s="4" t="s">
        <v>8</v>
      </c>
      <c r="D3" s="2"/>
      <c r="E3" s="4" t="s">
        <v>9</v>
      </c>
      <c r="F3" s="4" t="s">
        <v>10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4" t="s">
        <v>3</v>
      </c>
      <c r="B4" s="6" t="s">
        <v>13</v>
      </c>
      <c r="C4">
        <v>30</v>
      </c>
      <c r="E4" s="6" t="s">
        <v>18</v>
      </c>
      <c r="F4">
        <f>((LN(C4/C5))+(C6+0.5*C7^2)*C8)/(C7*C8^0.5)</f>
        <v>-0.35055059032555297</v>
      </c>
    </row>
    <row r="5" spans="1:18">
      <c r="A5" s="4" t="s">
        <v>4</v>
      </c>
      <c r="B5" s="6" t="s">
        <v>14</v>
      </c>
      <c r="C5">
        <v>35</v>
      </c>
      <c r="E5" s="6" t="s">
        <v>19</v>
      </c>
      <c r="F5">
        <f>F4-C7*C8^0.5</f>
        <v>-0.63339330280017203</v>
      </c>
    </row>
    <row r="6" spans="1:18">
      <c r="A6" s="4" t="s">
        <v>5</v>
      </c>
      <c r="B6" s="6" t="s">
        <v>15</v>
      </c>
      <c r="C6">
        <v>0.03</v>
      </c>
      <c r="E6" s="6" t="s">
        <v>20</v>
      </c>
      <c r="F6">
        <f>NORMDIST(F4,0,1,1)</f>
        <v>0.36296276503571989</v>
      </c>
    </row>
    <row r="7" spans="1:18">
      <c r="A7" s="4" t="s">
        <v>12</v>
      </c>
      <c r="B7" s="6" t="s">
        <v>16</v>
      </c>
      <c r="C7">
        <v>0.4</v>
      </c>
      <c r="E7" s="6" t="s">
        <v>21</v>
      </c>
      <c r="F7">
        <f>NORMDIST(F5,0,1,1)</f>
        <v>0.26323841868434872</v>
      </c>
    </row>
    <row r="8" spans="1:18">
      <c r="A8" s="4" t="s">
        <v>6</v>
      </c>
      <c r="B8" s="6" t="s">
        <v>17</v>
      </c>
      <c r="C8">
        <v>0.5</v>
      </c>
      <c r="E8" s="6" t="s">
        <v>22</v>
      </c>
      <c r="F8">
        <f>C4*F6-C5*2.7182818^(-C6*C8)*F7</f>
        <v>1.8127071273598876</v>
      </c>
      <c r="G8" s="37" t="s">
        <v>195</v>
      </c>
    </row>
    <row r="12" spans="1:18" ht="15.75">
      <c r="A12" s="1" t="s">
        <v>23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  <oleObjects>
    <oleObject progId="Equation.3" shapeId="16388" r:id="rId3"/>
    <oleObject progId="Equation.3" shapeId="16389" r:id="rId4"/>
    <oleObject progId="Equation.3" shapeId="16390" r:id="rId5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S12"/>
  <sheetViews>
    <sheetView topLeftCell="B1" workbookViewId="0">
      <selection activeCell="B2" sqref="B2"/>
    </sheetView>
  </sheetViews>
  <sheetFormatPr defaultRowHeight="12.75"/>
  <cols>
    <col min="1" max="1" width="9.140625" style="2"/>
    <col min="2" max="2" width="17.85546875" customWidth="1"/>
    <col min="3" max="3" width="8.42578125" customWidth="1"/>
    <col min="4" max="4" width="6.5703125" customWidth="1"/>
    <col min="6" max="6" width="15.140625" customWidth="1"/>
  </cols>
  <sheetData>
    <row r="1" spans="2:19" s="2" customFormat="1" ht="18">
      <c r="B1" s="5" t="s">
        <v>196</v>
      </c>
    </row>
    <row r="2" spans="2:19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4" t="s">
        <v>7</v>
      </c>
      <c r="C3" s="4" t="s">
        <v>11</v>
      </c>
      <c r="D3" s="4" t="s">
        <v>8</v>
      </c>
      <c r="E3" s="2"/>
      <c r="F3" s="4" t="s">
        <v>9</v>
      </c>
      <c r="G3" s="4" t="s">
        <v>10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4.25">
      <c r="B4" s="4" t="s">
        <v>197</v>
      </c>
      <c r="C4" s="6" t="s">
        <v>203</v>
      </c>
      <c r="D4" s="32">
        <v>200</v>
      </c>
      <c r="F4" s="6" t="s">
        <v>18</v>
      </c>
      <c r="G4">
        <f>((LN(D4/D5))+(D6+0.5*D7^2)*D8)/(D7*D8^0.5)</f>
        <v>0.68173339843143621</v>
      </c>
    </row>
    <row r="5" spans="2:19">
      <c r="B5" s="4" t="s">
        <v>198</v>
      </c>
      <c r="C5" s="6" t="s">
        <v>14</v>
      </c>
      <c r="D5" s="32">
        <v>190</v>
      </c>
      <c r="F5" s="6" t="s">
        <v>19</v>
      </c>
      <c r="G5">
        <f>G4-D7*D8^0.5</f>
        <v>-0.44963745146704004</v>
      </c>
    </row>
    <row r="6" spans="2:19">
      <c r="B6" s="4" t="s">
        <v>5</v>
      </c>
      <c r="C6" s="6" t="s">
        <v>15</v>
      </c>
      <c r="D6" s="32">
        <v>0.04</v>
      </c>
      <c r="F6" s="6" t="s">
        <v>20</v>
      </c>
      <c r="G6">
        <f>NORMDIST(G4,0,1,1)</f>
        <v>0.75229622762105741</v>
      </c>
    </row>
    <row r="7" spans="2:19">
      <c r="B7" s="4" t="s">
        <v>199</v>
      </c>
      <c r="C7" s="6" t="s">
        <v>16</v>
      </c>
      <c r="D7" s="32">
        <v>0.8</v>
      </c>
      <c r="F7" s="6" t="s">
        <v>21</v>
      </c>
      <c r="G7">
        <f>NORMDIST(G5,0,1,1)</f>
        <v>0.32648593946931026</v>
      </c>
    </row>
    <row r="8" spans="2:19" ht="14.25">
      <c r="B8" s="4" t="s">
        <v>200</v>
      </c>
      <c r="C8" s="6" t="s">
        <v>17</v>
      </c>
      <c r="D8" s="32">
        <v>2</v>
      </c>
      <c r="F8" s="6" t="s">
        <v>204</v>
      </c>
      <c r="G8">
        <f>D4*G6-D5*2.7182818^(-D6*D8)*G7</f>
        <v>93.196189034241826</v>
      </c>
      <c r="H8" s="36" t="s">
        <v>201</v>
      </c>
      <c r="I8" s="18"/>
      <c r="J8" s="18"/>
    </row>
    <row r="9" spans="2:19" ht="14.25">
      <c r="F9" s="6" t="s">
        <v>205</v>
      </c>
      <c r="G9">
        <f>G8+D5*EXP(-D6*D8)-D4</f>
        <v>68.588294847702628</v>
      </c>
      <c r="H9" s="36" t="s">
        <v>202</v>
      </c>
      <c r="I9" s="18"/>
      <c r="J9" s="18"/>
    </row>
    <row r="10" spans="2:19" ht="15">
      <c r="F10" s="6" t="s">
        <v>207</v>
      </c>
      <c r="G10">
        <f>D5*2.7182818^(-D6*D8)-G9</f>
        <v>106.80381111265956</v>
      </c>
      <c r="H10" s="36" t="s">
        <v>206</v>
      </c>
      <c r="I10" s="18"/>
      <c r="J10" s="18"/>
    </row>
    <row r="12" spans="2:19" ht="15.75">
      <c r="B12" s="1" t="s">
        <v>23</v>
      </c>
    </row>
  </sheetData>
  <pageMargins left="0.75" right="0.75" top="1" bottom="1" header="0.5" footer="0.5"/>
  <pageSetup orientation="portrait" r:id="rId1"/>
  <headerFooter alignWithMargins="0"/>
  <drawing r:id="rId2"/>
  <legacyDrawing r:id="rId3"/>
  <oleObjects>
    <oleObject progId="Equation.3" shapeId="55297" r:id="rId4"/>
    <oleObject progId="Equation.3" shapeId="55298" r:id="rId5"/>
    <oleObject progId="Equation.3" shapeId="55299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L58"/>
  <sheetViews>
    <sheetView workbookViewId="0">
      <selection activeCell="A9" sqref="A9"/>
    </sheetView>
  </sheetViews>
  <sheetFormatPr defaultRowHeight="12.75"/>
  <cols>
    <col min="1" max="1" width="8.7109375" style="10" customWidth="1"/>
    <col min="2" max="2" width="8.85546875" style="10" customWidth="1"/>
    <col min="3" max="3" width="4.85546875" style="10" customWidth="1"/>
    <col min="4" max="16384" width="9.140625" style="10"/>
  </cols>
  <sheetData>
    <row r="1" spans="1:12" ht="18">
      <c r="A1" s="12" t="s">
        <v>226</v>
      </c>
    </row>
    <row r="2" spans="1:12">
      <c r="A2" s="11" t="s">
        <v>225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11" t="s">
        <v>224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>
      <c r="A4" s="15" t="s">
        <v>223</v>
      </c>
      <c r="C4" s="15" t="s">
        <v>222</v>
      </c>
      <c r="D4" s="15" t="s">
        <v>221</v>
      </c>
    </row>
    <row r="5" spans="1:12">
      <c r="A5" s="9" t="s">
        <v>220</v>
      </c>
      <c r="B5" s="9">
        <v>1000</v>
      </c>
    </row>
    <row r="6" spans="1:12">
      <c r="A6" s="9" t="s">
        <v>219</v>
      </c>
      <c r="B6" s="9">
        <v>0.1</v>
      </c>
      <c r="C6" s="10">
        <v>1</v>
      </c>
      <c r="D6" s="10">
        <f t="shared" ref="D6:D37" si="0">IF(B$8&gt;C6,(B$6*B$5)/(1+B$7)^(C6),IF(B$8=C6,(B$6*B$5+B$5)/((1+B$7)^C6),0))</f>
        <v>94.339622641509436</v>
      </c>
      <c r="E6" s="10">
        <f>D6</f>
        <v>94.339622641509436</v>
      </c>
    </row>
    <row r="7" spans="1:12">
      <c r="A7" s="9" t="s">
        <v>218</v>
      </c>
      <c r="B7" s="9">
        <v>0.06</v>
      </c>
      <c r="C7" s="10">
        <f t="shared" ref="C7:C38" si="1">C6+1</f>
        <v>2</v>
      </c>
      <c r="D7" s="10">
        <f t="shared" si="0"/>
        <v>88.999644001423988</v>
      </c>
      <c r="E7" s="10">
        <f t="shared" ref="E7:E38" si="2">E6+D7</f>
        <v>183.33926664293341</v>
      </c>
    </row>
    <row r="8" spans="1:12">
      <c r="A8" s="9" t="s">
        <v>217</v>
      </c>
      <c r="B8" s="9">
        <v>30</v>
      </c>
      <c r="C8" s="10">
        <f t="shared" si="1"/>
        <v>3</v>
      </c>
      <c r="D8" s="10">
        <f t="shared" si="0"/>
        <v>83.961928303230167</v>
      </c>
      <c r="E8" s="10">
        <f t="shared" si="2"/>
        <v>267.3011949461636</v>
      </c>
    </row>
    <row r="9" spans="1:12">
      <c r="C9" s="10">
        <f t="shared" si="1"/>
        <v>4</v>
      </c>
      <c r="D9" s="10">
        <f t="shared" si="0"/>
        <v>79.209366323802044</v>
      </c>
      <c r="E9" s="10">
        <f t="shared" si="2"/>
        <v>346.51056126996565</v>
      </c>
    </row>
    <row r="10" spans="1:12">
      <c r="A10" s="17" t="s">
        <v>216</v>
      </c>
      <c r="B10" s="17">
        <f>E58</f>
        <v>1550.5932460595761</v>
      </c>
      <c r="C10" s="10">
        <f t="shared" si="1"/>
        <v>5</v>
      </c>
      <c r="D10" s="10">
        <f t="shared" si="0"/>
        <v>74.72581728660569</v>
      </c>
      <c r="E10" s="10">
        <f t="shared" si="2"/>
        <v>421.23637855657137</v>
      </c>
    </row>
    <row r="11" spans="1:12">
      <c r="A11" s="17" t="s">
        <v>216</v>
      </c>
      <c r="B11" s="17">
        <f>(B6*B5)/B7*((1-1/(1+B7)^B8))+B5/(1+B7)^B8</f>
        <v>1550.5932460595773</v>
      </c>
      <c r="C11" s="10">
        <f t="shared" si="1"/>
        <v>6</v>
      </c>
      <c r="D11" s="10">
        <f t="shared" si="0"/>
        <v>70.496054043967632</v>
      </c>
      <c r="E11" s="10">
        <f t="shared" si="2"/>
        <v>491.73243260053903</v>
      </c>
    </row>
    <row r="12" spans="1:12">
      <c r="C12" s="10">
        <f t="shared" si="1"/>
        <v>7</v>
      </c>
      <c r="D12" s="10">
        <f t="shared" si="0"/>
        <v>66.505711362233598</v>
      </c>
      <c r="E12" s="10">
        <f t="shared" si="2"/>
        <v>558.2381439627726</v>
      </c>
    </row>
    <row r="13" spans="1:12">
      <c r="A13" s="9" t="s">
        <v>215</v>
      </c>
      <c r="B13" s="9"/>
      <c r="C13" s="10">
        <f t="shared" si="1"/>
        <v>8</v>
      </c>
      <c r="D13" s="10">
        <f t="shared" si="0"/>
        <v>62.741237134182647</v>
      </c>
      <c r="E13" s="10">
        <f t="shared" si="2"/>
        <v>620.97938109695519</v>
      </c>
    </row>
    <row r="14" spans="1:12">
      <c r="A14" s="9" t="s">
        <v>214</v>
      </c>
      <c r="B14" s="9"/>
      <c r="C14" s="10">
        <f t="shared" si="1"/>
        <v>9</v>
      </c>
      <c r="D14" s="10">
        <f t="shared" si="0"/>
        <v>59.189846353002501</v>
      </c>
      <c r="E14" s="10">
        <f t="shared" si="2"/>
        <v>680.1692274499577</v>
      </c>
    </row>
    <row r="15" spans="1:12">
      <c r="A15" s="9" t="s">
        <v>213</v>
      </c>
      <c r="B15" s="9"/>
      <c r="C15" s="10">
        <f t="shared" si="1"/>
        <v>10</v>
      </c>
      <c r="D15" s="10">
        <f t="shared" si="0"/>
        <v>55.839477691511789</v>
      </c>
      <c r="E15" s="10">
        <f t="shared" si="2"/>
        <v>736.00870514146948</v>
      </c>
    </row>
    <row r="16" spans="1:12">
      <c r="A16" s="9" t="s">
        <v>212</v>
      </c>
      <c r="B16" s="9"/>
      <c r="C16" s="10">
        <f t="shared" si="1"/>
        <v>11</v>
      </c>
      <c r="D16" s="10">
        <f t="shared" si="0"/>
        <v>52.678752539162055</v>
      </c>
      <c r="E16" s="10">
        <f t="shared" si="2"/>
        <v>788.6874576806315</v>
      </c>
    </row>
    <row r="17" spans="1:5">
      <c r="A17" s="9" t="s">
        <v>211</v>
      </c>
      <c r="B17" s="9"/>
      <c r="C17" s="10">
        <f t="shared" si="1"/>
        <v>12</v>
      </c>
      <c r="D17" s="10">
        <f t="shared" si="0"/>
        <v>49.696936357700046</v>
      </c>
      <c r="E17" s="10">
        <f t="shared" si="2"/>
        <v>838.38439403833149</v>
      </c>
    </row>
    <row r="18" spans="1:5">
      <c r="A18" s="9" t="s">
        <v>210</v>
      </c>
      <c r="B18" s="9"/>
      <c r="C18" s="10">
        <f t="shared" si="1"/>
        <v>13</v>
      </c>
      <c r="D18" s="10">
        <f t="shared" si="0"/>
        <v>46.883902224245325</v>
      </c>
      <c r="E18" s="10">
        <f t="shared" si="2"/>
        <v>885.26829626257677</v>
      </c>
    </row>
    <row r="19" spans="1:5">
      <c r="A19" s="9" t="s">
        <v>209</v>
      </c>
      <c r="B19" s="9"/>
      <c r="C19" s="10">
        <f t="shared" si="1"/>
        <v>14</v>
      </c>
      <c r="D19" s="10">
        <f t="shared" si="0"/>
        <v>44.230096437967291</v>
      </c>
      <c r="E19" s="10">
        <f t="shared" si="2"/>
        <v>929.49839270054406</v>
      </c>
    </row>
    <row r="20" spans="1:5">
      <c r="A20" s="9" t="s">
        <v>208</v>
      </c>
      <c r="B20" s="9"/>
      <c r="C20" s="10">
        <f t="shared" si="1"/>
        <v>15</v>
      </c>
      <c r="D20" s="10">
        <f t="shared" si="0"/>
        <v>41.726506073554035</v>
      </c>
      <c r="E20" s="10">
        <f t="shared" si="2"/>
        <v>971.22489877409805</v>
      </c>
    </row>
    <row r="21" spans="1:5">
      <c r="C21" s="10">
        <f t="shared" si="1"/>
        <v>16</v>
      </c>
      <c r="D21" s="10">
        <f t="shared" si="0"/>
        <v>39.364628371277405</v>
      </c>
      <c r="E21" s="10">
        <f t="shared" si="2"/>
        <v>1010.5895271453754</v>
      </c>
    </row>
    <row r="22" spans="1:5">
      <c r="C22" s="10">
        <f t="shared" si="1"/>
        <v>17</v>
      </c>
      <c r="D22" s="10">
        <f t="shared" si="0"/>
        <v>37.136441859695658</v>
      </c>
      <c r="E22" s="10">
        <f t="shared" si="2"/>
        <v>1047.7259690050712</v>
      </c>
    </row>
    <row r="23" spans="1:5">
      <c r="C23" s="10">
        <f t="shared" si="1"/>
        <v>18</v>
      </c>
      <c r="D23" s="10">
        <f t="shared" si="0"/>
        <v>35.034379112920433</v>
      </c>
      <c r="E23" s="10">
        <f t="shared" si="2"/>
        <v>1082.7603481179917</v>
      </c>
    </row>
    <row r="24" spans="1:5">
      <c r="C24" s="10">
        <f t="shared" si="1"/>
        <v>19</v>
      </c>
      <c r="D24" s="10">
        <f t="shared" si="0"/>
        <v>33.05130104992493</v>
      </c>
      <c r="E24" s="10">
        <f t="shared" si="2"/>
        <v>1115.8116491679166</v>
      </c>
    </row>
    <row r="25" spans="1:5">
      <c r="C25" s="10">
        <f t="shared" si="1"/>
        <v>20</v>
      </c>
      <c r="D25" s="10">
        <f t="shared" si="0"/>
        <v>31.180472688608429</v>
      </c>
      <c r="E25" s="10">
        <f t="shared" si="2"/>
        <v>1146.992121856525</v>
      </c>
    </row>
    <row r="26" spans="1:5">
      <c r="C26" s="10">
        <f t="shared" si="1"/>
        <v>21</v>
      </c>
      <c r="D26" s="10">
        <f t="shared" si="0"/>
        <v>29.415540272272096</v>
      </c>
      <c r="E26" s="10">
        <f t="shared" si="2"/>
        <v>1176.4076621287973</v>
      </c>
    </row>
    <row r="27" spans="1:5">
      <c r="C27" s="10">
        <f t="shared" si="1"/>
        <v>22</v>
      </c>
      <c r="D27" s="10">
        <f t="shared" si="0"/>
        <v>27.750509690822732</v>
      </c>
      <c r="E27" s="10">
        <f t="shared" si="2"/>
        <v>1204.1581718196201</v>
      </c>
    </row>
    <row r="28" spans="1:5">
      <c r="C28" s="10">
        <f t="shared" si="1"/>
        <v>23</v>
      </c>
      <c r="D28" s="10">
        <f t="shared" si="0"/>
        <v>26.179726123417666</v>
      </c>
      <c r="E28" s="10">
        <f t="shared" si="2"/>
        <v>1230.3378979430377</v>
      </c>
    </row>
    <row r="29" spans="1:5">
      <c r="C29" s="10">
        <f t="shared" si="1"/>
        <v>24</v>
      </c>
      <c r="D29" s="10">
        <f t="shared" si="0"/>
        <v>24.697854833412897</v>
      </c>
      <c r="E29" s="10">
        <f t="shared" si="2"/>
        <v>1255.0357527764506</v>
      </c>
    </row>
    <row r="30" spans="1:5">
      <c r="C30" s="10">
        <f t="shared" si="1"/>
        <v>25</v>
      </c>
      <c r="D30" s="10">
        <f t="shared" si="0"/>
        <v>23.299863050389526</v>
      </c>
      <c r="E30" s="10">
        <f t="shared" si="2"/>
        <v>1278.3356158268402</v>
      </c>
    </row>
    <row r="31" spans="1:5">
      <c r="C31" s="10">
        <f t="shared" si="1"/>
        <v>26</v>
      </c>
      <c r="D31" s="10">
        <f t="shared" si="0"/>
        <v>21.981002877725967</v>
      </c>
      <c r="E31" s="10">
        <f t="shared" si="2"/>
        <v>1300.3166187045663</v>
      </c>
    </row>
    <row r="32" spans="1:5">
      <c r="C32" s="10">
        <f t="shared" si="1"/>
        <v>27</v>
      </c>
      <c r="D32" s="10">
        <f t="shared" si="0"/>
        <v>20.736795167666003</v>
      </c>
      <c r="E32" s="10">
        <f t="shared" si="2"/>
        <v>1321.0534138722323</v>
      </c>
    </row>
    <row r="33" spans="3:5">
      <c r="C33" s="10">
        <f t="shared" si="1"/>
        <v>28</v>
      </c>
      <c r="D33" s="10">
        <f t="shared" si="0"/>
        <v>19.56301430911887</v>
      </c>
      <c r="E33" s="10">
        <f t="shared" si="2"/>
        <v>1340.6164281813512</v>
      </c>
    </row>
    <row r="34" spans="3:5">
      <c r="C34" s="10">
        <f t="shared" si="1"/>
        <v>29</v>
      </c>
      <c r="D34" s="10">
        <f t="shared" si="0"/>
        <v>18.455673876527232</v>
      </c>
      <c r="E34" s="10">
        <f t="shared" si="2"/>
        <v>1359.0721020578785</v>
      </c>
    </row>
    <row r="35" spans="3:5">
      <c r="C35" s="10">
        <f t="shared" si="1"/>
        <v>30</v>
      </c>
      <c r="D35" s="10">
        <f t="shared" si="0"/>
        <v>191.52114400169771</v>
      </c>
      <c r="E35" s="10">
        <f t="shared" si="2"/>
        <v>1550.5932460595761</v>
      </c>
    </row>
    <row r="36" spans="3:5">
      <c r="C36" s="10">
        <f t="shared" si="1"/>
        <v>31</v>
      </c>
      <c r="D36" s="10">
        <f t="shared" si="0"/>
        <v>0</v>
      </c>
      <c r="E36" s="10">
        <f t="shared" si="2"/>
        <v>1550.5932460595761</v>
      </c>
    </row>
    <row r="37" spans="3:5">
      <c r="C37" s="10">
        <f t="shared" si="1"/>
        <v>32</v>
      </c>
      <c r="D37" s="10">
        <f t="shared" si="0"/>
        <v>0</v>
      </c>
      <c r="E37" s="10">
        <f t="shared" si="2"/>
        <v>1550.5932460595761</v>
      </c>
    </row>
    <row r="38" spans="3:5">
      <c r="C38" s="10">
        <f t="shared" si="1"/>
        <v>33</v>
      </c>
      <c r="D38" s="10">
        <f t="shared" ref="D38:D69" si="3">IF(B$8&gt;C38,(B$6*B$5)/(1+B$7)^(C38),IF(B$8=C38,(B$6*B$5+B$5)/((1+B$7)^C38),0))</f>
        <v>0</v>
      </c>
      <c r="E38" s="10">
        <f t="shared" si="2"/>
        <v>1550.5932460595761</v>
      </c>
    </row>
    <row r="39" spans="3:5">
      <c r="C39" s="10">
        <f t="shared" ref="C39:C58" si="4">C38+1</f>
        <v>34</v>
      </c>
      <c r="D39" s="10">
        <f t="shared" si="3"/>
        <v>0</v>
      </c>
      <c r="E39" s="10">
        <f t="shared" ref="E39:E70" si="5">E38+D39</f>
        <v>1550.5932460595761</v>
      </c>
    </row>
    <row r="40" spans="3:5">
      <c r="C40" s="10">
        <f t="shared" si="4"/>
        <v>35</v>
      </c>
      <c r="D40" s="10">
        <f t="shared" si="3"/>
        <v>0</v>
      </c>
      <c r="E40" s="10">
        <f t="shared" si="5"/>
        <v>1550.5932460595761</v>
      </c>
    </row>
    <row r="41" spans="3:5">
      <c r="C41" s="10">
        <f t="shared" si="4"/>
        <v>36</v>
      </c>
      <c r="D41" s="10">
        <f t="shared" si="3"/>
        <v>0</v>
      </c>
      <c r="E41" s="10">
        <f t="shared" si="5"/>
        <v>1550.5932460595761</v>
      </c>
    </row>
    <row r="42" spans="3:5">
      <c r="C42" s="10">
        <f t="shared" si="4"/>
        <v>37</v>
      </c>
      <c r="D42" s="10">
        <f t="shared" si="3"/>
        <v>0</v>
      </c>
      <c r="E42" s="10">
        <f t="shared" si="5"/>
        <v>1550.5932460595761</v>
      </c>
    </row>
    <row r="43" spans="3:5">
      <c r="C43" s="10">
        <f t="shared" si="4"/>
        <v>38</v>
      </c>
      <c r="D43" s="10">
        <f t="shared" si="3"/>
        <v>0</v>
      </c>
      <c r="E43" s="10">
        <f t="shared" si="5"/>
        <v>1550.5932460595761</v>
      </c>
    </row>
    <row r="44" spans="3:5">
      <c r="C44" s="10">
        <f t="shared" si="4"/>
        <v>39</v>
      </c>
      <c r="D44" s="10">
        <f t="shared" si="3"/>
        <v>0</v>
      </c>
      <c r="E44" s="10">
        <f t="shared" si="5"/>
        <v>1550.5932460595761</v>
      </c>
    </row>
    <row r="45" spans="3:5">
      <c r="C45" s="10">
        <f t="shared" si="4"/>
        <v>40</v>
      </c>
      <c r="D45" s="10">
        <f t="shared" si="3"/>
        <v>0</v>
      </c>
      <c r="E45" s="10">
        <f t="shared" si="5"/>
        <v>1550.5932460595761</v>
      </c>
    </row>
    <row r="46" spans="3:5">
      <c r="C46" s="10">
        <f t="shared" si="4"/>
        <v>41</v>
      </c>
      <c r="D46" s="10">
        <f t="shared" si="3"/>
        <v>0</v>
      </c>
      <c r="E46" s="10">
        <f t="shared" si="5"/>
        <v>1550.5932460595761</v>
      </c>
    </row>
    <row r="47" spans="3:5">
      <c r="C47" s="10">
        <f t="shared" si="4"/>
        <v>42</v>
      </c>
      <c r="D47" s="10">
        <f t="shared" si="3"/>
        <v>0</v>
      </c>
      <c r="E47" s="10">
        <f t="shared" si="5"/>
        <v>1550.5932460595761</v>
      </c>
    </row>
    <row r="48" spans="3:5">
      <c r="C48" s="10">
        <f t="shared" si="4"/>
        <v>43</v>
      </c>
      <c r="D48" s="10">
        <f t="shared" si="3"/>
        <v>0</v>
      </c>
      <c r="E48" s="10">
        <f t="shared" si="5"/>
        <v>1550.5932460595761</v>
      </c>
    </row>
    <row r="49" spans="3:5">
      <c r="C49" s="10">
        <f t="shared" si="4"/>
        <v>44</v>
      </c>
      <c r="D49" s="10">
        <f t="shared" si="3"/>
        <v>0</v>
      </c>
      <c r="E49" s="10">
        <f t="shared" si="5"/>
        <v>1550.5932460595761</v>
      </c>
    </row>
    <row r="50" spans="3:5">
      <c r="C50" s="10">
        <f t="shared" si="4"/>
        <v>45</v>
      </c>
      <c r="D50" s="10">
        <f t="shared" si="3"/>
        <v>0</v>
      </c>
      <c r="E50" s="10">
        <f t="shared" si="5"/>
        <v>1550.5932460595761</v>
      </c>
    </row>
    <row r="51" spans="3:5">
      <c r="C51" s="10">
        <f t="shared" si="4"/>
        <v>46</v>
      </c>
      <c r="D51" s="10">
        <f t="shared" si="3"/>
        <v>0</v>
      </c>
      <c r="E51" s="10">
        <f t="shared" si="5"/>
        <v>1550.5932460595761</v>
      </c>
    </row>
    <row r="52" spans="3:5">
      <c r="C52" s="10">
        <f t="shared" si="4"/>
        <v>47</v>
      </c>
      <c r="D52" s="10">
        <f t="shared" si="3"/>
        <v>0</v>
      </c>
      <c r="E52" s="10">
        <f t="shared" si="5"/>
        <v>1550.5932460595761</v>
      </c>
    </row>
    <row r="53" spans="3:5">
      <c r="C53" s="10">
        <f t="shared" si="4"/>
        <v>48</v>
      </c>
      <c r="D53" s="10">
        <f t="shared" si="3"/>
        <v>0</v>
      </c>
      <c r="E53" s="10">
        <f t="shared" si="5"/>
        <v>1550.5932460595761</v>
      </c>
    </row>
    <row r="54" spans="3:5">
      <c r="C54" s="10">
        <f t="shared" si="4"/>
        <v>49</v>
      </c>
      <c r="D54" s="10">
        <f t="shared" si="3"/>
        <v>0</v>
      </c>
      <c r="E54" s="10">
        <f t="shared" si="5"/>
        <v>1550.5932460595761</v>
      </c>
    </row>
    <row r="55" spans="3:5">
      <c r="C55" s="10">
        <f t="shared" si="4"/>
        <v>50</v>
      </c>
      <c r="D55" s="10">
        <f t="shared" si="3"/>
        <v>0</v>
      </c>
      <c r="E55" s="10">
        <f t="shared" si="5"/>
        <v>1550.5932460595761</v>
      </c>
    </row>
    <row r="56" spans="3:5">
      <c r="C56" s="10">
        <f t="shared" si="4"/>
        <v>51</v>
      </c>
      <c r="D56" s="10">
        <f t="shared" si="3"/>
        <v>0</v>
      </c>
      <c r="E56" s="10">
        <f t="shared" si="5"/>
        <v>1550.5932460595761</v>
      </c>
    </row>
    <row r="57" spans="3:5">
      <c r="C57" s="10">
        <f t="shared" si="4"/>
        <v>52</v>
      </c>
      <c r="D57" s="10">
        <f t="shared" si="3"/>
        <v>0</v>
      </c>
      <c r="E57" s="10">
        <f t="shared" si="5"/>
        <v>1550.5932460595761</v>
      </c>
    </row>
    <row r="58" spans="3:5">
      <c r="C58" s="10">
        <f t="shared" si="4"/>
        <v>53</v>
      </c>
      <c r="D58" s="10">
        <f t="shared" si="3"/>
        <v>0</v>
      </c>
      <c r="E58" s="10">
        <f t="shared" si="5"/>
        <v>1550.5932460595761</v>
      </c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A3" sqref="A3"/>
    </sheetView>
  </sheetViews>
  <sheetFormatPr defaultRowHeight="12.75"/>
  <cols>
    <col min="1" max="1" width="14.7109375" style="10" customWidth="1"/>
    <col min="2" max="2" width="8.85546875" style="10" customWidth="1"/>
    <col min="3" max="3" width="4.85546875" style="10" customWidth="1"/>
    <col min="4" max="16384" width="9.140625" style="10"/>
  </cols>
  <sheetData>
    <row r="1" spans="1:12" ht="18">
      <c r="A1" s="12" t="s">
        <v>238</v>
      </c>
    </row>
    <row r="2" spans="1:12">
      <c r="A2" s="11" t="s">
        <v>239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15" t="s">
        <v>223</v>
      </c>
      <c r="C3" s="15"/>
      <c r="D3" s="15"/>
    </row>
    <row r="4" spans="1:12">
      <c r="A4" s="9" t="s">
        <v>220</v>
      </c>
      <c r="B4" s="9">
        <v>1000</v>
      </c>
    </row>
    <row r="5" spans="1:12">
      <c r="A5" s="9" t="s">
        <v>219</v>
      </c>
      <c r="B5" s="9">
        <v>0.1</v>
      </c>
    </row>
    <row r="6" spans="1:12">
      <c r="A6" s="19" t="s">
        <v>240</v>
      </c>
      <c r="B6" s="19">
        <v>0.15</v>
      </c>
    </row>
    <row r="7" spans="1:12">
      <c r="A7" s="9" t="s">
        <v>217</v>
      </c>
      <c r="B7" s="9">
        <v>30</v>
      </c>
    </row>
    <row r="8" spans="1:12">
      <c r="A8" s="9" t="s">
        <v>241</v>
      </c>
      <c r="B8" s="9">
        <v>1000</v>
      </c>
    </row>
    <row r="10" spans="1:12">
      <c r="A10" s="15" t="s">
        <v>216</v>
      </c>
      <c r="B10" s="16">
        <f>(B5*B4)/B6*((1-1/(1+B6)^B7))+B4/(1+B6)^B7</f>
        <v>671.70101816462829</v>
      </c>
    </row>
    <row r="11" spans="1:12">
      <c r="A11" s="16" t="str">
        <f>IF(B10&gt;B8,"INCREASE YOUR y ESTIMATE",IF(B10=B8,"YOUR y ESTIMATE IS CORRECT","DECREASE YOUR y ESTIMATE"))</f>
        <v>DECREASE YOUR y ESTIMATE</v>
      </c>
      <c r="B11" s="15"/>
    </row>
    <row r="15" spans="1:12">
      <c r="A15" s="10" t="s">
        <v>242</v>
      </c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2" sqref="A2"/>
    </sheetView>
  </sheetViews>
  <sheetFormatPr defaultRowHeight="12.75"/>
  <cols>
    <col min="1" max="1" width="10.7109375" style="10" customWidth="1"/>
    <col min="2" max="2" width="10.140625" style="10" customWidth="1"/>
    <col min="3" max="3" width="10.7109375" style="10" customWidth="1"/>
    <col min="4" max="4" width="17.42578125" style="10" customWidth="1"/>
    <col min="5" max="5" width="13.85546875" style="10" customWidth="1"/>
    <col min="6" max="6" width="13" style="10" bestFit="1" customWidth="1"/>
    <col min="7" max="7" width="10.140625" style="10" customWidth="1"/>
    <col min="8" max="16384" width="9.140625" style="10"/>
  </cols>
  <sheetData>
    <row r="1" spans="1:9" ht="18">
      <c r="A1" s="12" t="s">
        <v>227</v>
      </c>
    </row>
    <row r="2" spans="1:9">
      <c r="B2" s="15"/>
      <c r="H2" s="15"/>
    </row>
    <row r="3" spans="1:9">
      <c r="A3" s="19" t="s">
        <v>53</v>
      </c>
      <c r="B3" s="19" t="s">
        <v>54</v>
      </c>
      <c r="C3" s="19" t="s">
        <v>55</v>
      </c>
      <c r="D3" s="20"/>
      <c r="E3" s="20" t="s">
        <v>243</v>
      </c>
      <c r="F3" s="20"/>
      <c r="H3" s="15"/>
    </row>
    <row r="4" spans="1:9">
      <c r="A4" s="9" t="s">
        <v>58</v>
      </c>
      <c r="B4" s="11" t="s">
        <v>59</v>
      </c>
      <c r="C4" s="11" t="s">
        <v>60</v>
      </c>
      <c r="D4" s="21"/>
      <c r="E4" s="20" t="s">
        <v>244</v>
      </c>
      <c r="F4" s="21">
        <v>12000000</v>
      </c>
      <c r="H4" s="15"/>
    </row>
    <row r="5" spans="1:9">
      <c r="A5" s="9" t="s">
        <v>63</v>
      </c>
      <c r="B5" s="9" t="s">
        <v>63</v>
      </c>
      <c r="C5" s="9" t="s">
        <v>63</v>
      </c>
      <c r="D5" s="21"/>
      <c r="E5" s="20" t="s">
        <v>245</v>
      </c>
      <c r="F5" s="21">
        <v>14000000</v>
      </c>
      <c r="H5" s="15"/>
    </row>
    <row r="6" spans="1:9">
      <c r="A6" s="9" t="s">
        <v>66</v>
      </c>
      <c r="B6" s="9" t="s">
        <v>67</v>
      </c>
      <c r="C6" s="9" t="s">
        <v>68</v>
      </c>
      <c r="D6" s="21"/>
      <c r="E6" s="20" t="s">
        <v>246</v>
      </c>
      <c r="F6" s="21">
        <v>15000000</v>
      </c>
      <c r="H6" s="15"/>
    </row>
    <row r="7" spans="1:9">
      <c r="A7" s="9" t="s">
        <v>71</v>
      </c>
      <c r="B7" s="9" t="s">
        <v>72</v>
      </c>
      <c r="C7" s="9" t="s">
        <v>72</v>
      </c>
    </row>
    <row r="8" spans="1:9">
      <c r="B8" s="15"/>
      <c r="H8" s="16"/>
      <c r="I8" s="17"/>
    </row>
    <row r="9" spans="1:9">
      <c r="D9" s="15" t="s">
        <v>52</v>
      </c>
      <c r="H9" s="16"/>
      <c r="I9" s="17"/>
    </row>
    <row r="10" spans="1:9">
      <c r="A10" s="20" t="s">
        <v>75</v>
      </c>
      <c r="B10" s="10">
        <v>40</v>
      </c>
      <c r="C10" s="10">
        <v>60</v>
      </c>
      <c r="D10" s="10">
        <v>0</v>
      </c>
    </row>
    <row r="11" spans="1:9">
      <c r="A11" s="20" t="s">
        <v>76</v>
      </c>
      <c r="B11" s="10">
        <v>1040</v>
      </c>
      <c r="C11" s="10">
        <v>60</v>
      </c>
      <c r="D11" s="10">
        <v>0</v>
      </c>
    </row>
    <row r="12" spans="1:9">
      <c r="A12" s="20" t="s">
        <v>77</v>
      </c>
      <c r="B12" s="10">
        <v>0</v>
      </c>
      <c r="C12" s="10">
        <v>1060</v>
      </c>
      <c r="D12" s="10">
        <v>1000</v>
      </c>
    </row>
    <row r="13" spans="1:9">
      <c r="B13" s="15" t="s">
        <v>228</v>
      </c>
    </row>
    <row r="14" spans="1:9">
      <c r="A14" s="10">
        <v>40</v>
      </c>
      <c r="B14" s="10">
        <v>60</v>
      </c>
      <c r="C14" s="10">
        <v>0</v>
      </c>
      <c r="D14" s="10">
        <f>E18</f>
        <v>2000</v>
      </c>
      <c r="F14" s="10">
        <f t="array" ref="F14:F16">MMULT(A14:C16,D14:D16)</f>
        <v>12000000</v>
      </c>
      <c r="G14" s="15" t="s">
        <v>229</v>
      </c>
    </row>
    <row r="15" spans="1:9">
      <c r="A15" s="10">
        <v>1040</v>
      </c>
      <c r="B15" s="10">
        <v>60</v>
      </c>
      <c r="C15" s="10">
        <v>0</v>
      </c>
      <c r="D15" s="10">
        <f>E19</f>
        <v>198666.66666666666</v>
      </c>
      <c r="E15" s="38" t="s">
        <v>230</v>
      </c>
      <c r="F15" s="10">
        <v>14000000</v>
      </c>
    </row>
    <row r="16" spans="1:9">
      <c r="A16" s="10">
        <v>0</v>
      </c>
      <c r="B16" s="10">
        <v>1060</v>
      </c>
      <c r="C16" s="10">
        <v>1000</v>
      </c>
      <c r="D16" s="10">
        <f>E20</f>
        <v>-195586.66666666663</v>
      </c>
      <c r="F16" s="10">
        <v>15000000.00000003</v>
      </c>
    </row>
    <row r="17" spans="1:8">
      <c r="A17" s="15" t="s">
        <v>78</v>
      </c>
      <c r="D17" s="15" t="s">
        <v>231</v>
      </c>
    </row>
    <row r="18" spans="1:8">
      <c r="A18" s="10">
        <f t="array" ref="A18:C20">MINVERSE(A14:C16)</f>
        <v>-1E-3</v>
      </c>
      <c r="B18" s="10">
        <v>1E-3</v>
      </c>
      <c r="C18" s="10">
        <v>0</v>
      </c>
      <c r="D18" s="10">
        <f>F4</f>
        <v>12000000</v>
      </c>
      <c r="E18" s="16">
        <f t="array" ref="E18:E20">MMULT(A18:C20,D18:D20)</f>
        <v>2000</v>
      </c>
    </row>
    <row r="19" spans="1:8">
      <c r="A19" s="10">
        <v>1.7333333333333333E-2</v>
      </c>
      <c r="B19" s="10">
        <v>-6.6666666666666664E-4</v>
      </c>
      <c r="C19" s="10">
        <v>0</v>
      </c>
      <c r="D19" s="10">
        <f>F5</f>
        <v>14000000</v>
      </c>
      <c r="E19" s="16">
        <v>198666.66666666666</v>
      </c>
    </row>
    <row r="20" spans="1:8">
      <c r="A20" s="10">
        <v>-1.8373333333333332E-2</v>
      </c>
      <c r="B20" s="10">
        <v>7.0666666666666664E-4</v>
      </c>
      <c r="C20" s="10">
        <v>1E-3</v>
      </c>
      <c r="D20" s="10">
        <f>F6</f>
        <v>15000000</v>
      </c>
      <c r="E20" s="16">
        <v>-195586.66666666663</v>
      </c>
    </row>
    <row r="21" spans="1:8">
      <c r="A21" s="15" t="s">
        <v>81</v>
      </c>
      <c r="D21" s="15" t="s">
        <v>232</v>
      </c>
      <c r="E21" s="15" t="s">
        <v>233</v>
      </c>
    </row>
    <row r="22" spans="1:8">
      <c r="A22" s="10">
        <v>-1000</v>
      </c>
      <c r="B22" s="10">
        <v>-1055.5</v>
      </c>
      <c r="C22" s="10">
        <v>-889</v>
      </c>
      <c r="E22" s="10">
        <f>-E18</f>
        <v>-2000</v>
      </c>
      <c r="F22" s="16">
        <f t="array" ref="F22:F25">MMULT(A22:C25,E22:E24)</f>
        <v>37816120.00000003</v>
      </c>
      <c r="G22" s="15" t="s">
        <v>83</v>
      </c>
    </row>
    <row r="23" spans="1:8">
      <c r="A23" s="10">
        <v>40</v>
      </c>
      <c r="B23" s="10">
        <v>60</v>
      </c>
      <c r="C23" s="10">
        <v>0</v>
      </c>
      <c r="E23" s="10">
        <f>-E19</f>
        <v>-198666.66666666666</v>
      </c>
      <c r="F23" s="17">
        <v>-12000000</v>
      </c>
      <c r="G23" s="15" t="s">
        <v>84</v>
      </c>
      <c r="H23" s="15" t="s">
        <v>234</v>
      </c>
    </row>
    <row r="24" spans="1:8">
      <c r="A24" s="10">
        <v>1040</v>
      </c>
      <c r="B24" s="10">
        <v>60</v>
      </c>
      <c r="C24" s="10">
        <v>0</v>
      </c>
      <c r="E24" s="10">
        <f>-E20</f>
        <v>195586.66666666663</v>
      </c>
      <c r="F24" s="17">
        <v>-14000000</v>
      </c>
      <c r="G24" s="15" t="s">
        <v>85</v>
      </c>
      <c r="H24" s="15" t="s">
        <v>235</v>
      </c>
    </row>
    <row r="25" spans="1:8">
      <c r="A25" s="10">
        <v>0</v>
      </c>
      <c r="B25" s="10">
        <v>1060</v>
      </c>
      <c r="C25" s="10">
        <v>1000</v>
      </c>
      <c r="F25" s="17">
        <v>-15000000.00000003</v>
      </c>
      <c r="G25" s="15" t="s">
        <v>86</v>
      </c>
      <c r="H25" s="15" t="s">
        <v>236</v>
      </c>
    </row>
    <row r="26" spans="1:8">
      <c r="B26" s="15" t="s">
        <v>87</v>
      </c>
      <c r="E26" s="15" t="s">
        <v>237</v>
      </c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2" sqref="A2"/>
    </sheetView>
  </sheetViews>
  <sheetFormatPr defaultRowHeight="12.75"/>
  <cols>
    <col min="1" max="1" width="5" style="10" customWidth="1"/>
    <col min="2" max="3" width="9" style="10" customWidth="1"/>
    <col min="4" max="4" width="9.85546875" style="10" bestFit="1" customWidth="1"/>
    <col min="5" max="5" width="9.85546875" style="10" hidden="1" customWidth="1"/>
    <col min="6" max="6" width="9.140625" style="10"/>
    <col min="7" max="7" width="11.28515625" style="10" bestFit="1" customWidth="1"/>
    <col min="8" max="8" width="9.85546875" style="10" bestFit="1" customWidth="1"/>
    <col min="9" max="9" width="12.28515625" style="10" bestFit="1" customWidth="1"/>
    <col min="10" max="16384" width="9.140625" style="10"/>
  </cols>
  <sheetData>
    <row r="1" spans="1:6" ht="18">
      <c r="A1" s="33" t="s">
        <v>90</v>
      </c>
      <c r="B1" s="34"/>
      <c r="C1" s="34"/>
      <c r="D1" s="34"/>
      <c r="E1" s="34"/>
      <c r="F1" s="34"/>
    </row>
    <row r="3" spans="1:6" ht="14.25">
      <c r="A3" s="24" t="s">
        <v>91</v>
      </c>
      <c r="B3" s="24" t="s">
        <v>92</v>
      </c>
      <c r="C3" s="24" t="s">
        <v>93</v>
      </c>
      <c r="D3" s="25" t="s">
        <v>94</v>
      </c>
      <c r="E3" s="25"/>
      <c r="F3" s="24" t="s">
        <v>95</v>
      </c>
    </row>
    <row r="4" spans="1:6">
      <c r="A4" s="10">
        <v>1</v>
      </c>
      <c r="B4" s="26">
        <v>5</v>
      </c>
      <c r="C4" s="27">
        <v>102</v>
      </c>
      <c r="D4" s="28">
        <f>C4/(B4+100)</f>
        <v>0.97142857142857142</v>
      </c>
      <c r="E4" s="28">
        <f t="shared" ref="E4:E19" si="0">A4</f>
        <v>1</v>
      </c>
      <c r="F4" s="29">
        <f>1/D4-1</f>
        <v>2.941176470588247E-2</v>
      </c>
    </row>
    <row r="5" spans="1:6">
      <c r="A5" s="10">
        <v>2</v>
      </c>
      <c r="B5" s="26">
        <v>5</v>
      </c>
      <c r="C5" s="27">
        <v>101.75</v>
      </c>
      <c r="D5" s="28">
        <f>(C5-B5*D4)/(B5+100)</f>
        <v>0.92278911564625843</v>
      </c>
      <c r="E5" s="28">
        <f t="shared" si="0"/>
        <v>2</v>
      </c>
      <c r="F5" s="29">
        <f t="shared" ref="F5:F19" si="1">(1/D5)^(1/A5)-1</f>
        <v>4.099529906704702E-2</v>
      </c>
    </row>
    <row r="6" spans="1:6">
      <c r="A6" s="10">
        <v>3</v>
      </c>
      <c r="B6" s="26">
        <v>5</v>
      </c>
      <c r="C6" s="27">
        <v>101.5</v>
      </c>
      <c r="D6" s="28">
        <f>(C6-B6*D5-B6*D4)/(B6+100)</f>
        <v>0.87646582442500809</v>
      </c>
      <c r="E6" s="28">
        <f t="shared" si="0"/>
        <v>3</v>
      </c>
      <c r="F6" s="29">
        <f t="shared" si="1"/>
        <v>4.4932742512162616E-2</v>
      </c>
    </row>
    <row r="7" spans="1:6">
      <c r="A7" s="10">
        <v>4</v>
      </c>
      <c r="B7" s="26">
        <v>5</v>
      </c>
      <c r="C7" s="27">
        <v>101.25</v>
      </c>
      <c r="D7" s="28">
        <f>(C7-B7*D6-B7*D5-B7*D4)/(B7+100)</f>
        <v>0.83234840421429335</v>
      </c>
      <c r="E7" s="28">
        <f t="shared" si="0"/>
        <v>4</v>
      </c>
      <c r="F7" s="29">
        <f t="shared" si="1"/>
        <v>4.6944626470767359E-2</v>
      </c>
    </row>
    <row r="8" spans="1:6">
      <c r="A8" s="10">
        <v>5</v>
      </c>
      <c r="B8" s="26">
        <v>5</v>
      </c>
      <c r="C8" s="27">
        <v>101.25</v>
      </c>
      <c r="D8" s="28">
        <f>(C8-B8*D7-B8*D6-B8*D5-B8*D4)/(B8+100)</f>
        <v>0.7927127659183747</v>
      </c>
      <c r="E8" s="28">
        <f t="shared" si="0"/>
        <v>5</v>
      </c>
      <c r="F8" s="29">
        <f t="shared" si="1"/>
        <v>4.7554989085895949E-2</v>
      </c>
    </row>
    <row r="9" spans="1:6">
      <c r="A9" s="10">
        <v>6</v>
      </c>
      <c r="B9" s="26">
        <v>5</v>
      </c>
      <c r="C9" s="27">
        <v>101.25</v>
      </c>
      <c r="D9" s="28">
        <f>(C9-B9*D8-B9*D7-B9*D6-B9*D5-B9*D4)/(B9+100)</f>
        <v>0.75496453896988058</v>
      </c>
      <c r="E9" s="28">
        <f t="shared" si="0"/>
        <v>6</v>
      </c>
      <c r="F9" s="29">
        <f t="shared" si="1"/>
        <v>4.7962095170871244E-2</v>
      </c>
    </row>
    <row r="10" spans="1:6">
      <c r="A10" s="10">
        <v>7</v>
      </c>
      <c r="B10" s="26">
        <v>5</v>
      </c>
      <c r="C10" s="27">
        <v>101.25</v>
      </c>
      <c r="D10" s="28">
        <f>(C10-B10*D9-B10*D8-B10*D7-B10*D6-B10*D5-B10*D4)/(B10+100)</f>
        <v>0.71901384663798151</v>
      </c>
      <c r="E10" s="28">
        <f t="shared" si="0"/>
        <v>7</v>
      </c>
      <c r="F10" s="29">
        <f t="shared" si="1"/>
        <v>4.8252982092236163E-2</v>
      </c>
    </row>
    <row r="11" spans="1:6">
      <c r="A11" s="10">
        <v>8</v>
      </c>
      <c r="B11" s="26">
        <v>5</v>
      </c>
      <c r="C11" s="27">
        <v>101.25</v>
      </c>
      <c r="D11" s="28">
        <f>(C11-B11*D10-B11*D9-B11*D8-B11*D7-B11*D6-B11*D5-B11*D4)/(B11+100)</f>
        <v>0.68477509203617293</v>
      </c>
      <c r="E11" s="28">
        <f t="shared" si="0"/>
        <v>8</v>
      </c>
      <c r="F11" s="29">
        <f t="shared" si="1"/>
        <v>4.8471200269375903E-2</v>
      </c>
    </row>
    <row r="12" spans="1:6">
      <c r="A12" s="10">
        <v>9</v>
      </c>
      <c r="B12" s="26">
        <v>5.25</v>
      </c>
      <c r="C12" s="27">
        <v>102.25</v>
      </c>
      <c r="D12" s="28">
        <f>(C12-B12*D11-B12*D10-B12*D9-B12*D8-B12*D7-B12*D6-B12*D5-B12*D4)/(B12+100)</f>
        <v>0.64454997305271422</v>
      </c>
      <c r="E12" s="28">
        <f t="shared" si="0"/>
        <v>9</v>
      </c>
      <c r="F12" s="29">
        <f t="shared" si="1"/>
        <v>5.0010668564737015E-2</v>
      </c>
    </row>
    <row r="13" spans="1:6">
      <c r="A13" s="10">
        <v>10</v>
      </c>
      <c r="B13" s="26">
        <v>5.25</v>
      </c>
      <c r="C13" s="27">
        <v>102.25</v>
      </c>
      <c r="D13" s="28">
        <f>(C13-B13*D12-B13*D11-B13*D10-B13*D9-B13*D8-B13*D7-B13*D6-B13*D5-B13*D4)/(B13+100)</f>
        <v>0.61239902427811321</v>
      </c>
      <c r="E13" s="28">
        <f t="shared" si="0"/>
        <v>10</v>
      </c>
      <c r="F13" s="29">
        <f t="shared" si="1"/>
        <v>5.0259336533132304E-2</v>
      </c>
    </row>
    <row r="14" spans="1:6">
      <c r="A14" s="10">
        <v>11</v>
      </c>
      <c r="B14" s="26">
        <v>5.25</v>
      </c>
      <c r="C14" s="27">
        <v>102.25</v>
      </c>
      <c r="D14" s="28">
        <f>(C14-B14*D13-B14*D12-B14*D11-B14*D10-B14*D9-B14*D8-B14*D7-B14*D6-B14*D5-B14*D4)/(B14+100)</f>
        <v>0.58185180453977503</v>
      </c>
      <c r="E14" s="28">
        <f t="shared" si="0"/>
        <v>11</v>
      </c>
      <c r="F14" s="29">
        <f t="shared" si="1"/>
        <v>5.0462835945934703E-2</v>
      </c>
    </row>
    <row r="15" spans="1:6">
      <c r="A15" s="10">
        <v>12</v>
      </c>
      <c r="B15" s="26">
        <v>5.25</v>
      </c>
      <c r="C15" s="27">
        <v>102.25</v>
      </c>
      <c r="D15" s="28">
        <f>(C15-B15*D14-B15*D13-B15*D12-B15*D11-B15*D10-B15*D9-B15*D8-B15*D7-B15*D6-B15*D5-B15*D4)/(B15+100)</f>
        <v>0.55282831785251785</v>
      </c>
      <c r="E15" s="28">
        <f t="shared" si="0"/>
        <v>12</v>
      </c>
      <c r="F15" s="29">
        <f t="shared" si="1"/>
        <v>5.0632448909958994E-2</v>
      </c>
    </row>
    <row r="16" spans="1:6">
      <c r="A16" s="10">
        <v>13</v>
      </c>
      <c r="B16" s="26">
        <v>5.5</v>
      </c>
      <c r="C16" s="27">
        <v>104</v>
      </c>
      <c r="D16" s="28">
        <f>(C16-B16*D15-B16*D14-B16*D13-B16*D12-B16*D11-B16*D10-B16*D9-B16*D8-B16*D7-B16*D6-B16*D5-B16*D4)/(B16+100)</f>
        <v>0.51939620820380894</v>
      </c>
      <c r="E16" s="28">
        <f t="shared" si="0"/>
        <v>13</v>
      </c>
      <c r="F16" s="29">
        <f t="shared" si="1"/>
        <v>5.1682650899392613E-2</v>
      </c>
    </row>
    <row r="17" spans="1:6">
      <c r="A17" s="10">
        <v>14</v>
      </c>
      <c r="B17" s="26">
        <v>5.5</v>
      </c>
      <c r="C17" s="27">
        <v>104</v>
      </c>
      <c r="D17" s="28">
        <f>(C17-B17*D16-B17*D15-B17*D14-B17*D13-B17*D12-B17*D11-B17*D10-B17*D9-B17*D8-B17*D7-B17*D6-B17*D5-B17*D4)/(B17+100)</f>
        <v>0.49231868076190421</v>
      </c>
      <c r="E17" s="28">
        <f t="shared" si="0"/>
        <v>14</v>
      </c>
      <c r="F17" s="29">
        <f t="shared" si="1"/>
        <v>5.1919258088300113E-2</v>
      </c>
    </row>
    <row r="18" spans="1:6">
      <c r="A18" s="10">
        <v>15</v>
      </c>
      <c r="B18" s="26">
        <v>5.5</v>
      </c>
      <c r="C18" s="27">
        <v>104</v>
      </c>
      <c r="D18" s="28">
        <f>(C18-B18*D17-B18*D16-B18*D15-B18*D14-B18*D13-B18*D12-B18*D11-B18*D10-B18*D9-B18*D8-B18*D7-B18*D6-B18*D5-B18*D4)/(B18+100)</f>
        <v>0.46665277797336896</v>
      </c>
      <c r="E18" s="28">
        <f t="shared" si="0"/>
        <v>15</v>
      </c>
      <c r="F18" s="29">
        <f t="shared" si="1"/>
        <v>5.2124360710201989E-2</v>
      </c>
    </row>
    <row r="19" spans="1:6">
      <c r="A19" s="10">
        <v>16</v>
      </c>
      <c r="B19" s="26">
        <v>5.75</v>
      </c>
      <c r="C19" s="27">
        <v>105.75</v>
      </c>
      <c r="D19" s="28">
        <f>(C19-B19*D18-B19*D17-B19*D16-B19*D15-B19*D14-B19*D13-B19*D12-B19*D11-B19*D10-B19*D9-B19*D8-B19*D7-B19*D6-B19*D5-B19*D4)/(B19+100)</f>
        <v>0.43318348993713685</v>
      </c>
      <c r="E19" s="28">
        <f t="shared" si="0"/>
        <v>16</v>
      </c>
      <c r="F19" s="29">
        <f t="shared" si="1"/>
        <v>5.3678228311992093E-2</v>
      </c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E1" sqref="E1"/>
    </sheetView>
  </sheetViews>
  <sheetFormatPr defaultRowHeight="12.75"/>
  <cols>
    <col min="1" max="16384" width="9.140625" style="10"/>
  </cols>
  <sheetData>
    <row r="1" spans="1:8" ht="18">
      <c r="A1" s="33" t="s">
        <v>96</v>
      </c>
      <c r="B1" s="34"/>
      <c r="C1" s="34"/>
      <c r="D1" s="34"/>
    </row>
    <row r="2" spans="1:8">
      <c r="A2" s="10" t="s">
        <v>97</v>
      </c>
    </row>
    <row r="3" spans="1:8">
      <c r="A3" s="10" t="s">
        <v>98</v>
      </c>
    </row>
    <row r="4" spans="1:8">
      <c r="A4" s="10" t="s">
        <v>99</v>
      </c>
    </row>
    <row r="5" spans="1:8" ht="18">
      <c r="A5" s="10" t="s">
        <v>100</v>
      </c>
      <c r="H5" s="12"/>
    </row>
    <row r="6" spans="1:8" ht="18">
      <c r="A6" s="30" t="s">
        <v>101</v>
      </c>
    </row>
    <row r="7" spans="1:8" ht="18">
      <c r="A7" s="30" t="s">
        <v>102</v>
      </c>
    </row>
    <row r="9" spans="1:8" ht="18">
      <c r="A9" s="30">
        <v>0</v>
      </c>
      <c r="B9" s="30">
        <v>1000</v>
      </c>
      <c r="C9" s="13" t="s">
        <v>103</v>
      </c>
      <c r="D9" s="12"/>
      <c r="E9" s="12"/>
      <c r="F9" s="12"/>
      <c r="G9" s="12"/>
    </row>
    <row r="10" spans="1:8" ht="18">
      <c r="A10" s="30">
        <v>100</v>
      </c>
      <c r="B10" s="30">
        <v>1100</v>
      </c>
      <c r="C10" s="12"/>
      <c r="D10" s="12"/>
      <c r="E10" s="12"/>
      <c r="F10" s="12"/>
      <c r="G10" s="12"/>
    </row>
    <row r="11" spans="1:8" ht="18">
      <c r="A11" s="12"/>
      <c r="B11" s="12" t="s">
        <v>104</v>
      </c>
      <c r="C11" s="12"/>
      <c r="D11" s="12"/>
      <c r="E11" s="12"/>
      <c r="F11" s="12"/>
      <c r="G11" s="12"/>
    </row>
    <row r="12" spans="1:8" ht="18">
      <c r="F12" s="12"/>
      <c r="G12" s="12"/>
    </row>
    <row r="13" spans="1:8" ht="18">
      <c r="A13" s="30">
        <v>826.4</v>
      </c>
      <c r="B13" s="10" t="s">
        <v>105</v>
      </c>
      <c r="D13" s="30" t="s">
        <v>106</v>
      </c>
      <c r="E13" s="10" t="s">
        <v>107</v>
      </c>
      <c r="F13" s="12"/>
      <c r="G13" s="12"/>
    </row>
    <row r="14" spans="1:8" ht="18">
      <c r="A14" s="30">
        <v>1005</v>
      </c>
      <c r="B14" s="10" t="s">
        <v>108</v>
      </c>
      <c r="D14" s="30" t="s">
        <v>109</v>
      </c>
      <c r="E14" s="10" t="s">
        <v>110</v>
      </c>
    </row>
    <row r="15" spans="1:8" ht="18">
      <c r="A15" s="12" t="s">
        <v>111</v>
      </c>
      <c r="D15" s="12" t="s">
        <v>112</v>
      </c>
    </row>
    <row r="16" spans="1:8" ht="18">
      <c r="G16" s="12" t="s">
        <v>113</v>
      </c>
    </row>
    <row r="17" spans="1:8" ht="21">
      <c r="A17" s="30">
        <f t="array" ref="A17:B18">MINVERSE(A9:B10)</f>
        <v>-1.1000000000000001E-2</v>
      </c>
      <c r="B17" s="30">
        <v>0.01</v>
      </c>
      <c r="C17" s="30">
        <v>826.4</v>
      </c>
      <c r="E17" s="30">
        <f t="array" ref="E17:E18">MMULT(A17:B18,C17:C18)</f>
        <v>0.95960000000000001</v>
      </c>
      <c r="G17" s="12" t="s">
        <v>114</v>
      </c>
      <c r="H17" s="30">
        <f>1/E17-1</f>
        <v>4.2100875364735391E-2</v>
      </c>
    </row>
    <row r="18" spans="1:8" ht="21">
      <c r="A18" s="30">
        <v>1E-3</v>
      </c>
      <c r="B18" s="30">
        <v>0</v>
      </c>
      <c r="C18" s="30">
        <v>1005</v>
      </c>
      <c r="D18" s="30" t="s">
        <v>36</v>
      </c>
      <c r="E18" s="30">
        <v>0.82640000000000002</v>
      </c>
      <c r="G18" s="12" t="s">
        <v>115</v>
      </c>
      <c r="H18" s="30">
        <f>1/E18^0.5-1</f>
        <v>0.10003080129366038</v>
      </c>
    </row>
    <row r="19" spans="1:8" ht="22.5">
      <c r="B19" s="12" t="s">
        <v>116</v>
      </c>
      <c r="C19" s="12" t="s">
        <v>111</v>
      </c>
      <c r="E19" s="12" t="s">
        <v>117</v>
      </c>
      <c r="G19" s="12" t="s">
        <v>118</v>
      </c>
      <c r="H19" s="30">
        <f>1.1^2/1.042-1</f>
        <v>0.1612284069097889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55"/>
  <sheetViews>
    <sheetView workbookViewId="0">
      <selection activeCell="C2" sqref="C2"/>
    </sheetView>
  </sheetViews>
  <sheetFormatPr defaultRowHeight="12.75"/>
  <cols>
    <col min="1" max="1" width="10.5703125" style="10" customWidth="1"/>
    <col min="2" max="2" width="11.5703125" style="10" customWidth="1"/>
    <col min="3" max="16384" width="9.140625" style="10"/>
  </cols>
  <sheetData>
    <row r="1" spans="1:17" ht="18">
      <c r="A1" s="33" t="s">
        <v>119</v>
      </c>
      <c r="B1" s="34"/>
      <c r="C1" s="34"/>
      <c r="D1" s="34"/>
      <c r="E1" s="34"/>
      <c r="F1" s="34"/>
      <c r="G1" s="34"/>
      <c r="H1" s="34"/>
    </row>
    <row r="2" spans="1:17">
      <c r="A2" s="15" t="s">
        <v>53</v>
      </c>
      <c r="B2" s="15" t="s">
        <v>120</v>
      </c>
    </row>
    <row r="3" spans="1:17">
      <c r="A3" s="10" t="s">
        <v>58</v>
      </c>
      <c r="B3" s="13" t="s">
        <v>59</v>
      </c>
      <c r="D3" s="10">
        <v>40</v>
      </c>
      <c r="E3" s="10">
        <v>1040</v>
      </c>
      <c r="F3" s="15" t="s">
        <v>121</v>
      </c>
    </row>
    <row r="4" spans="1:17">
      <c r="A4" s="10" t="s">
        <v>63</v>
      </c>
      <c r="B4" s="10" t="s">
        <v>63</v>
      </c>
      <c r="D4" s="10">
        <v>60</v>
      </c>
      <c r="E4" s="10">
        <v>1060</v>
      </c>
    </row>
    <row r="5" spans="1:17">
      <c r="A5" s="10" t="s">
        <v>66</v>
      </c>
      <c r="B5" s="10" t="s">
        <v>67</v>
      </c>
    </row>
    <row r="6" spans="1:17">
      <c r="A6" s="10" t="s">
        <v>71</v>
      </c>
      <c r="B6" s="10" t="s">
        <v>71</v>
      </c>
    </row>
    <row r="7" spans="1:17">
      <c r="D7" s="31">
        <f t="array" ref="D7:E8">MINVERSE(D3:E4)</f>
        <v>-5.2999999999999999E-2</v>
      </c>
      <c r="E7" s="31">
        <v>5.1999999999999998E-2</v>
      </c>
      <c r="F7" s="10">
        <v>1000</v>
      </c>
      <c r="G7" s="10">
        <f t="array" ref="G7:G8">MMULT(D7:E8,F7:F8)</f>
        <v>1.8859999999999957</v>
      </c>
      <c r="H7" s="10">
        <f>1/G7-1</f>
        <v>-0.46977730646871563</v>
      </c>
      <c r="I7" s="15" t="s">
        <v>122</v>
      </c>
    </row>
    <row r="8" spans="1:17">
      <c r="D8" s="31">
        <v>2.9999999999999996E-3</v>
      </c>
      <c r="E8" s="31">
        <v>-1.9999999999999996E-3</v>
      </c>
      <c r="F8" s="10">
        <v>1055.5</v>
      </c>
      <c r="G8" s="10">
        <v>0.88899999999999979</v>
      </c>
      <c r="H8" s="10">
        <f>(1/G8^0.5)-1</f>
        <v>6.0593886733243618E-2</v>
      </c>
      <c r="I8" s="15" t="s">
        <v>123</v>
      </c>
    </row>
    <row r="9" spans="1:17">
      <c r="D9" s="15" t="s">
        <v>0</v>
      </c>
      <c r="E9" s="15"/>
      <c r="F9" s="15" t="s">
        <v>124</v>
      </c>
      <c r="G9" s="15" t="s">
        <v>125</v>
      </c>
      <c r="H9" s="15" t="s">
        <v>126</v>
      </c>
      <c r="I9" s="15" t="s">
        <v>127</v>
      </c>
      <c r="J9" s="13">
        <f>((1+H8)^2)/(1+H7)-1</f>
        <v>1.1214848143981961</v>
      </c>
      <c r="K9" s="15" t="s">
        <v>128</v>
      </c>
    </row>
    <row r="10" spans="1:17">
      <c r="D10" s="15"/>
      <c r="E10" s="15"/>
      <c r="F10" s="15" t="s">
        <v>129</v>
      </c>
      <c r="G10" s="15" t="s">
        <v>130</v>
      </c>
      <c r="H10" s="15" t="s">
        <v>131</v>
      </c>
      <c r="I10" s="15"/>
      <c r="J10" s="15" t="s">
        <v>132</v>
      </c>
    </row>
    <row r="11" spans="1:17">
      <c r="D11" s="15"/>
      <c r="E11" s="15"/>
      <c r="F11" s="15"/>
      <c r="G11" s="15"/>
      <c r="H11" s="15"/>
      <c r="I11" s="15"/>
      <c r="J11" s="15" t="s">
        <v>1</v>
      </c>
    </row>
    <row r="12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7" ht="18">
      <c r="A13" s="12" t="s">
        <v>133</v>
      </c>
    </row>
    <row r="14" spans="1:17">
      <c r="A14" s="15" t="s">
        <v>53</v>
      </c>
      <c r="B14" s="15" t="s">
        <v>54</v>
      </c>
      <c r="C14" s="15" t="s">
        <v>55</v>
      </c>
      <c r="P14" s="13" t="s">
        <v>89</v>
      </c>
      <c r="Q14" s="10">
        <v>0.04</v>
      </c>
    </row>
    <row r="15" spans="1:17">
      <c r="A15" s="10" t="s">
        <v>58</v>
      </c>
      <c r="B15" s="13" t="s">
        <v>59</v>
      </c>
      <c r="C15" s="13" t="s">
        <v>60</v>
      </c>
      <c r="D15" s="10">
        <v>40</v>
      </c>
      <c r="E15" s="10">
        <v>1040</v>
      </c>
      <c r="F15" s="10">
        <v>0</v>
      </c>
      <c r="P15" s="13" t="s">
        <v>134</v>
      </c>
      <c r="Q15" s="10">
        <v>4.6147000000000001E-2</v>
      </c>
    </row>
    <row r="16" spans="1:17">
      <c r="A16" s="10" t="s">
        <v>63</v>
      </c>
      <c r="B16" s="10" t="s">
        <v>63</v>
      </c>
      <c r="C16" s="10" t="s">
        <v>63</v>
      </c>
      <c r="D16" s="10">
        <v>60</v>
      </c>
      <c r="E16" s="10">
        <v>60</v>
      </c>
      <c r="F16" s="10">
        <v>1060</v>
      </c>
      <c r="P16" s="13" t="s">
        <v>135</v>
      </c>
      <c r="Q16" s="10">
        <v>4.6712999999999998E-2</v>
      </c>
    </row>
    <row r="17" spans="1:16">
      <c r="A17" s="10" t="s">
        <v>66</v>
      </c>
      <c r="B17" s="10" t="s">
        <v>67</v>
      </c>
      <c r="C17" s="10" t="s">
        <v>68</v>
      </c>
      <c r="D17" s="10">
        <v>0</v>
      </c>
      <c r="E17" s="10">
        <v>0</v>
      </c>
      <c r="F17" s="10">
        <v>1000</v>
      </c>
    </row>
    <row r="18" spans="1:16">
      <c r="A18" s="10" t="s">
        <v>71</v>
      </c>
      <c r="B18" s="10" t="s">
        <v>72</v>
      </c>
      <c r="C18" s="10" t="s">
        <v>72</v>
      </c>
    </row>
    <row r="20" spans="1:16">
      <c r="D20" s="10">
        <f t="array" ref="D20:F22">MINVERSE(D15:F17)</f>
        <v>-1E-3</v>
      </c>
      <c r="E20" s="10">
        <v>1.7333333333333333E-2</v>
      </c>
      <c r="F20" s="10">
        <v>-1.8373333333333335E-2</v>
      </c>
      <c r="G20" s="10">
        <v>1000</v>
      </c>
      <c r="H20" s="10">
        <f t="array" ref="H20:H22">MMULT(D20:F22,G20:G22)</f>
        <v>0.96143999999999608</v>
      </c>
      <c r="I20" s="10">
        <f>1/H20-1</f>
        <v>4.0106506906311346E-2</v>
      </c>
      <c r="J20" s="15" t="s">
        <v>122</v>
      </c>
      <c r="P20" s="10">
        <v>1000</v>
      </c>
    </row>
    <row r="21" spans="1:16">
      <c r="D21" s="10">
        <v>1E-3</v>
      </c>
      <c r="E21" s="10">
        <v>-6.6666666666666664E-4</v>
      </c>
      <c r="F21" s="10">
        <v>7.0666666666666664E-4</v>
      </c>
      <c r="G21" s="10">
        <v>1055.5</v>
      </c>
      <c r="H21" s="10">
        <v>0.92455999999999994</v>
      </c>
      <c r="I21" s="10">
        <f>(1/H21^0.5)-1</f>
        <v>3.9997870086543097E-2</v>
      </c>
      <c r="J21" s="15" t="s">
        <v>123</v>
      </c>
      <c r="P21" s="10">
        <v>1055.5</v>
      </c>
    </row>
    <row r="22" spans="1:16">
      <c r="D22" s="10">
        <v>0</v>
      </c>
      <c r="E22" s="10">
        <v>0</v>
      </c>
      <c r="F22" s="10">
        <v>1E-3</v>
      </c>
      <c r="G22" s="10">
        <v>889</v>
      </c>
      <c r="H22" s="10">
        <v>0.88900000000000001</v>
      </c>
      <c r="I22" s="10">
        <f>(1/H22^0.3333333)-1</f>
        <v>3.9998575978404061E-2</v>
      </c>
      <c r="J22" s="15" t="s">
        <v>136</v>
      </c>
      <c r="P22" s="10">
        <v>889</v>
      </c>
    </row>
    <row r="23" spans="1:16">
      <c r="D23" s="15" t="s">
        <v>137</v>
      </c>
      <c r="E23" s="15"/>
      <c r="G23" s="15" t="s">
        <v>124</v>
      </c>
      <c r="H23" s="15" t="s">
        <v>125</v>
      </c>
      <c r="I23" s="15" t="s">
        <v>126</v>
      </c>
      <c r="J23" s="15" t="s">
        <v>127</v>
      </c>
      <c r="K23" s="13">
        <f>(1+I21)^2/(1+I20)-1</f>
        <v>3.9889244613649844E-2</v>
      </c>
      <c r="P23" s="10">
        <f>12000000/1.04+14000000/1.04^2+15000000/1.04^3</f>
        <v>37817193.900773779</v>
      </c>
    </row>
    <row r="24" spans="1:16">
      <c r="D24" s="15"/>
      <c r="E24" s="15"/>
      <c r="G24" s="15" t="s">
        <v>129</v>
      </c>
      <c r="H24" s="15" t="s">
        <v>130</v>
      </c>
      <c r="I24" s="15" t="s">
        <v>131</v>
      </c>
      <c r="J24" s="15" t="s">
        <v>138</v>
      </c>
      <c r="K24" s="13">
        <f>((1+I22)^3/(1+I22))^0.5-1</f>
        <v>3.9998575978404061E-2</v>
      </c>
    </row>
    <row r="25" spans="1:16">
      <c r="D25" s="15"/>
      <c r="E25" s="15"/>
      <c r="G25" s="15"/>
      <c r="H25" s="15"/>
      <c r="I25" s="15"/>
      <c r="J25" s="15" t="s">
        <v>139</v>
      </c>
      <c r="K25" s="13">
        <f>((1+I22)^3/(1+I20))^0.5-1</f>
        <v>3.9944614714484183E-2</v>
      </c>
    </row>
    <row r="26" spans="1:16">
      <c r="J26" s="15" t="s">
        <v>132</v>
      </c>
    </row>
    <row r="27" spans="1:16">
      <c r="J27" s="15" t="s">
        <v>131</v>
      </c>
    </row>
    <row r="28" spans="1:16" s="9" customFormat="1"/>
    <row r="29" spans="1:16" ht="18">
      <c r="A29" s="12" t="s">
        <v>140</v>
      </c>
    </row>
    <row r="30" spans="1:16">
      <c r="A30" s="15" t="s">
        <v>141</v>
      </c>
      <c r="B30" s="15" t="s">
        <v>142</v>
      </c>
      <c r="C30" s="15" t="s">
        <v>143</v>
      </c>
    </row>
    <row r="31" spans="1:16">
      <c r="A31" s="13" t="s">
        <v>144</v>
      </c>
      <c r="B31" s="10" t="s">
        <v>67</v>
      </c>
      <c r="C31" s="13" t="s">
        <v>145</v>
      </c>
    </row>
    <row r="32" spans="1:16">
      <c r="A32" s="10" t="s">
        <v>146</v>
      </c>
      <c r="B32" s="10" t="s">
        <v>147</v>
      </c>
      <c r="C32" s="10" t="s">
        <v>148</v>
      </c>
    </row>
    <row r="33" spans="1:8">
      <c r="A33" s="10" t="s">
        <v>71</v>
      </c>
      <c r="B33" s="10" t="s">
        <v>72</v>
      </c>
      <c r="C33" s="10" t="s">
        <v>72</v>
      </c>
    </row>
    <row r="34" spans="1:8">
      <c r="A34" s="10" t="s">
        <v>63</v>
      </c>
      <c r="B34" s="10" t="s">
        <v>63</v>
      </c>
      <c r="C34" s="10" t="s">
        <v>63</v>
      </c>
    </row>
    <row r="35" spans="1:8">
      <c r="A35" s="10" t="s">
        <v>149</v>
      </c>
    </row>
    <row r="36" spans="1:8">
      <c r="A36" s="15" t="s">
        <v>150</v>
      </c>
    </row>
    <row r="37" spans="1:8">
      <c r="A37" s="10">
        <v>50</v>
      </c>
      <c r="B37" s="10">
        <v>1050</v>
      </c>
      <c r="C37" s="10">
        <v>0</v>
      </c>
    </row>
    <row r="38" spans="1:8">
      <c r="A38" s="10">
        <v>60</v>
      </c>
      <c r="B38" s="10">
        <v>60</v>
      </c>
      <c r="C38" s="10">
        <v>1060</v>
      </c>
    </row>
    <row r="39" spans="1:8">
      <c r="A39" s="10">
        <v>90</v>
      </c>
      <c r="B39" s="10">
        <v>90</v>
      </c>
      <c r="C39" s="10">
        <v>1090</v>
      </c>
    </row>
    <row r="42" spans="1:8">
      <c r="A42" s="10">
        <f t="array" ref="A42:C44">MINVERSE(A37:C39)</f>
        <v>-1E-3</v>
      </c>
      <c r="B42" s="10">
        <v>-3.8149999999999996E-2</v>
      </c>
      <c r="C42" s="10">
        <v>3.7099999999999994E-2</v>
      </c>
      <c r="D42" s="10">
        <v>947.37599999999998</v>
      </c>
      <c r="E42" s="10">
        <f t="array" ref="E42:E44">MMULT(A42:C44,D42:D44)</f>
        <v>0.94337720000000047</v>
      </c>
      <c r="F42" s="10">
        <f>1/E42-1</f>
        <v>6.0021378511161183E-2</v>
      </c>
      <c r="G42" s="15" t="s">
        <v>122</v>
      </c>
    </row>
    <row r="43" spans="1:8">
      <c r="A43" s="10">
        <v>1E-3</v>
      </c>
      <c r="B43" s="10">
        <v>1.8166666666666665E-3</v>
      </c>
      <c r="C43" s="10">
        <v>-1.7666666666666664E-3</v>
      </c>
      <c r="D43" s="10">
        <v>904.43799999999999</v>
      </c>
      <c r="E43" s="10">
        <v>0.85734013333333348</v>
      </c>
      <c r="F43" s="10">
        <f>(1/E43^0.5)-1</f>
        <v>7.9999172980149913E-2</v>
      </c>
      <c r="G43" s="15" t="s">
        <v>123</v>
      </c>
    </row>
    <row r="44" spans="1:8">
      <c r="A44" s="10">
        <v>0</v>
      </c>
      <c r="B44" s="10">
        <v>2.9999999999999996E-3</v>
      </c>
      <c r="C44" s="10">
        <v>-1.9999999999999996E-3</v>
      </c>
      <c r="D44" s="10">
        <v>980.99900000000002</v>
      </c>
      <c r="E44" s="10">
        <v>0.75131599999999987</v>
      </c>
      <c r="F44" s="10">
        <f>(1/E44^0.3333333)-1</f>
        <v>9.9999404316567064E-2</v>
      </c>
      <c r="G44" s="15" t="s">
        <v>136</v>
      </c>
    </row>
    <row r="45" spans="1:8">
      <c r="A45" s="15" t="s">
        <v>137</v>
      </c>
      <c r="B45" s="15"/>
      <c r="D45" s="15" t="s">
        <v>124</v>
      </c>
      <c r="E45" s="15" t="s">
        <v>125</v>
      </c>
      <c r="F45" s="15" t="s">
        <v>126</v>
      </c>
      <c r="G45" s="15" t="s">
        <v>127</v>
      </c>
      <c r="H45" s="13">
        <f>(1+F43)^2/(1+F42)-1</f>
        <v>0.10035348086663753</v>
      </c>
    </row>
    <row r="46" spans="1:8">
      <c r="A46" s="15"/>
      <c r="B46" s="15"/>
      <c r="D46" s="15" t="s">
        <v>129</v>
      </c>
      <c r="E46" s="15" t="s">
        <v>130</v>
      </c>
      <c r="F46" s="15" t="s">
        <v>131</v>
      </c>
      <c r="G46" s="15" t="s">
        <v>138</v>
      </c>
      <c r="H46" s="13">
        <f>(1+F44)^3/((1+H45)*(1+F42))-1</f>
        <v>0.14111786361464174</v>
      </c>
    </row>
    <row r="47" spans="1:8">
      <c r="A47" s="15"/>
      <c r="B47" s="15"/>
      <c r="D47" s="15"/>
      <c r="E47" s="15"/>
      <c r="F47" s="15"/>
      <c r="G47" s="15" t="s">
        <v>139</v>
      </c>
      <c r="H47" s="13">
        <f>((1+F44)^3/(1+F42))^0.5-1</f>
        <v>0.12055031716896658</v>
      </c>
    </row>
    <row r="48" spans="1:8">
      <c r="G48" s="15" t="s">
        <v>132</v>
      </c>
    </row>
    <row r="49" spans="1:7">
      <c r="G49" s="15" t="s">
        <v>131</v>
      </c>
    </row>
    <row r="51" spans="1:7">
      <c r="A51" s="15" t="s">
        <v>151</v>
      </c>
    </row>
    <row r="52" spans="1:7">
      <c r="A52" s="13" t="s">
        <v>152</v>
      </c>
    </row>
    <row r="53" spans="1:7">
      <c r="A53" s="13" t="s">
        <v>153</v>
      </c>
      <c r="B53" s="10">
        <f>20*E42+20*E43+1020*E44</f>
        <v>802.35666666666657</v>
      </c>
      <c r="C53" s="13" t="s">
        <v>154</v>
      </c>
    </row>
    <row r="54" spans="1:7">
      <c r="A54" s="10" t="s">
        <v>72</v>
      </c>
    </row>
    <row r="55" spans="1:7">
      <c r="A55" s="10" t="s">
        <v>63</v>
      </c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2" sqref="A2"/>
    </sheetView>
  </sheetViews>
  <sheetFormatPr defaultRowHeight="12.75"/>
  <cols>
    <col min="1" max="1" width="10.7109375" style="10" customWidth="1"/>
    <col min="2" max="2" width="10.140625" style="10" customWidth="1"/>
    <col min="3" max="3" width="10.7109375" style="10" customWidth="1"/>
    <col min="4" max="4" width="17.42578125" style="10" customWidth="1"/>
    <col min="5" max="5" width="14.5703125" style="10" customWidth="1"/>
    <col min="6" max="6" width="17.7109375" style="10" customWidth="1"/>
    <col min="7" max="7" width="10.140625" style="10" customWidth="1"/>
    <col min="8" max="8" width="9.5703125" style="10" customWidth="1"/>
    <col min="9" max="16384" width="9.140625" style="10"/>
  </cols>
  <sheetData>
    <row r="1" spans="1:8" ht="18">
      <c r="A1" s="33" t="s">
        <v>52</v>
      </c>
      <c r="B1" s="34"/>
      <c r="C1" s="34"/>
    </row>
    <row r="2" spans="1:8">
      <c r="B2" s="15"/>
    </row>
    <row r="3" spans="1:8">
      <c r="A3" s="19" t="s">
        <v>53</v>
      </c>
      <c r="B3" s="19" t="s">
        <v>54</v>
      </c>
      <c r="C3" s="19" t="s">
        <v>55</v>
      </c>
      <c r="D3" s="9" t="s">
        <v>56</v>
      </c>
      <c r="E3" s="19" t="s">
        <v>57</v>
      </c>
      <c r="F3" s="20"/>
    </row>
    <row r="4" spans="1:8">
      <c r="A4" s="9" t="s">
        <v>58</v>
      </c>
      <c r="B4" s="11" t="s">
        <v>59</v>
      </c>
      <c r="C4" s="11" t="s">
        <v>60</v>
      </c>
      <c r="D4" s="9" t="s">
        <v>61</v>
      </c>
      <c r="E4" s="19" t="s">
        <v>62</v>
      </c>
      <c r="F4" s="21"/>
    </row>
    <row r="5" spans="1:8">
      <c r="A5" s="9" t="s">
        <v>63</v>
      </c>
      <c r="B5" s="9" t="s">
        <v>63</v>
      </c>
      <c r="C5" s="9" t="s">
        <v>63</v>
      </c>
      <c r="D5" s="9" t="s">
        <v>64</v>
      </c>
      <c r="E5" s="19" t="s">
        <v>65</v>
      </c>
      <c r="F5" s="21"/>
    </row>
    <row r="6" spans="1:8">
      <c r="A6" s="9" t="s">
        <v>66</v>
      </c>
      <c r="B6" s="9" t="s">
        <v>67</v>
      </c>
      <c r="C6" s="9" t="s">
        <v>68</v>
      </c>
      <c r="D6" s="9"/>
      <c r="E6" s="19" t="s">
        <v>69</v>
      </c>
      <c r="F6" s="16" t="s">
        <v>70</v>
      </c>
    </row>
    <row r="7" spans="1:8">
      <c r="A7" s="9" t="s">
        <v>71</v>
      </c>
      <c r="B7" s="9" t="s">
        <v>72</v>
      </c>
      <c r="C7" s="9" t="s">
        <v>72</v>
      </c>
      <c r="D7" s="9"/>
      <c r="E7" s="19" t="s">
        <v>73</v>
      </c>
      <c r="F7" s="16">
        <f>MMULT(B18:D18,F18:F20)</f>
        <v>1444</v>
      </c>
    </row>
    <row r="8" spans="1:8">
      <c r="B8" s="15"/>
      <c r="G8" s="17"/>
    </row>
    <row r="9" spans="1:8">
      <c r="B9" s="22" t="s">
        <v>53</v>
      </c>
      <c r="C9" s="22" t="s">
        <v>54</v>
      </c>
      <c r="D9" s="23" t="s">
        <v>55</v>
      </c>
      <c r="E9" s="19" t="s">
        <v>74</v>
      </c>
      <c r="G9" s="17"/>
    </row>
    <row r="10" spans="1:8">
      <c r="A10" s="20" t="s">
        <v>75</v>
      </c>
      <c r="B10" s="21">
        <v>40</v>
      </c>
      <c r="C10" s="21">
        <v>60</v>
      </c>
      <c r="D10" s="21">
        <v>0</v>
      </c>
      <c r="E10" s="10">
        <f>F14</f>
        <v>0</v>
      </c>
      <c r="G10" s="10">
        <f t="array" ref="G10:G12">MMULT(B10:D12,E10:E12)</f>
        <v>199.99999999999997</v>
      </c>
    </row>
    <row r="11" spans="1:8">
      <c r="A11" s="20" t="s">
        <v>76</v>
      </c>
      <c r="B11" s="21">
        <v>1040</v>
      </c>
      <c r="C11" s="21">
        <v>60</v>
      </c>
      <c r="D11" s="21">
        <v>0</v>
      </c>
      <c r="E11" s="10">
        <f>F15</f>
        <v>3.333333333333333</v>
      </c>
      <c r="G11" s="10">
        <v>199.99999999999997</v>
      </c>
    </row>
    <row r="12" spans="1:8">
      <c r="A12" s="20" t="s">
        <v>77</v>
      </c>
      <c r="B12" s="21">
        <v>0</v>
      </c>
      <c r="C12" s="21">
        <v>1060</v>
      </c>
      <c r="D12" s="21">
        <v>1000</v>
      </c>
      <c r="E12" s="10">
        <f>F16</f>
        <v>-2.333333333333333</v>
      </c>
      <c r="G12" s="10">
        <v>1200</v>
      </c>
    </row>
    <row r="13" spans="1:8">
      <c r="B13" s="15" t="s">
        <v>78</v>
      </c>
      <c r="E13" s="15" t="s">
        <v>79</v>
      </c>
      <c r="G13" s="19" t="s">
        <v>80</v>
      </c>
      <c r="H13" s="9"/>
    </row>
    <row r="14" spans="1:8">
      <c r="B14" s="10">
        <f t="array" ref="B14:D16">MINVERSE(B10:D12)</f>
        <v>-1E-3</v>
      </c>
      <c r="C14" s="10">
        <v>1E-3</v>
      </c>
      <c r="D14" s="10">
        <v>0</v>
      </c>
      <c r="E14" s="10">
        <v>200</v>
      </c>
      <c r="F14" s="10">
        <f t="array" ref="F14:F16">MMULT(B14:D16,E14:E16)</f>
        <v>0</v>
      </c>
    </row>
    <row r="15" spans="1:8">
      <c r="B15" s="10">
        <v>1.7333333333333333E-2</v>
      </c>
      <c r="C15" s="10">
        <v>-6.6666666666666664E-4</v>
      </c>
      <c r="D15" s="10">
        <v>0</v>
      </c>
      <c r="E15" s="10">
        <v>200</v>
      </c>
      <c r="F15" s="10">
        <v>3.333333333333333</v>
      </c>
    </row>
    <row r="16" spans="1:8">
      <c r="B16" s="10">
        <v>-1.8373333333333332E-2</v>
      </c>
      <c r="C16" s="10">
        <v>7.0666666666666664E-4</v>
      </c>
      <c r="D16" s="10">
        <v>1E-3</v>
      </c>
      <c r="E16" s="10">
        <v>1200</v>
      </c>
      <c r="F16" s="10">
        <v>-2.333333333333333</v>
      </c>
    </row>
    <row r="17" spans="2:8">
      <c r="B17" s="15" t="s">
        <v>81</v>
      </c>
      <c r="E17" s="15" t="s">
        <v>82</v>
      </c>
      <c r="F17" s="15" t="s">
        <v>79</v>
      </c>
    </row>
    <row r="18" spans="2:8">
      <c r="B18" s="10">
        <v>-1000</v>
      </c>
      <c r="C18" s="10">
        <v>-1055.5</v>
      </c>
      <c r="D18" s="10">
        <v>-889</v>
      </c>
      <c r="E18" s="10">
        <v>-1360</v>
      </c>
      <c r="F18" s="10">
        <f>-F14</f>
        <v>0</v>
      </c>
      <c r="G18" s="10">
        <f t="array" ref="G18:G21">MMULT(B18:E21,F18:F21)</f>
        <v>84</v>
      </c>
      <c r="H18" s="19" t="s">
        <v>83</v>
      </c>
    </row>
    <row r="19" spans="2:8">
      <c r="B19" s="10">
        <v>40</v>
      </c>
      <c r="C19" s="10">
        <v>60</v>
      </c>
      <c r="D19" s="10">
        <v>0</v>
      </c>
      <c r="E19" s="10">
        <v>200</v>
      </c>
      <c r="F19" s="10">
        <f>-F15</f>
        <v>-3.333333333333333</v>
      </c>
      <c r="G19" s="10">
        <v>2.8421709430404007E-14</v>
      </c>
      <c r="H19" s="19" t="s">
        <v>84</v>
      </c>
    </row>
    <row r="20" spans="2:8">
      <c r="B20" s="10">
        <v>1040</v>
      </c>
      <c r="C20" s="10">
        <v>60</v>
      </c>
      <c r="D20" s="10">
        <v>0</v>
      </c>
      <c r="E20" s="10">
        <v>200</v>
      </c>
      <c r="F20" s="10">
        <f>-F16</f>
        <v>2.333333333333333</v>
      </c>
      <c r="G20" s="10">
        <v>2.8421709430404007E-14</v>
      </c>
      <c r="H20" s="19" t="s">
        <v>85</v>
      </c>
    </row>
    <row r="21" spans="2:8">
      <c r="B21" s="10">
        <v>0</v>
      </c>
      <c r="C21" s="10">
        <v>1060</v>
      </c>
      <c r="D21" s="10">
        <v>1000</v>
      </c>
      <c r="E21" s="10">
        <v>1200</v>
      </c>
      <c r="F21" s="10">
        <v>1</v>
      </c>
      <c r="G21" s="10">
        <v>0</v>
      </c>
      <c r="H21" s="19" t="s">
        <v>86</v>
      </c>
    </row>
    <row r="22" spans="2:8">
      <c r="C22" s="15" t="s">
        <v>87</v>
      </c>
      <c r="F22" s="15" t="s">
        <v>88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Introduction</vt:lpstr>
      <vt:lpstr>Inverting a 2X2 Matrix (Review)</vt:lpstr>
      <vt:lpstr>Detailed 2X2 Example (Review)</vt:lpstr>
      <vt:lpstr>Inverting Matrices (Review)</vt:lpstr>
      <vt:lpstr>Gauss-Jordan (Review)</vt:lpstr>
      <vt:lpstr>Black Scholes Option Pricing</vt:lpstr>
      <vt:lpstr>Black Scholes Variance Estimate</vt:lpstr>
      <vt:lpstr>Options &amp; Risky Debt</vt:lpstr>
      <vt:lpstr>Bond Valuation</vt:lpstr>
      <vt:lpstr>Yield To Maturity</vt:lpstr>
      <vt:lpstr>Fixed Income Dedication</vt:lpstr>
      <vt:lpstr>Bootstrapping the Yield Curve</vt:lpstr>
      <vt:lpstr>The Yield Curve</vt:lpstr>
      <vt:lpstr>Yield Curves</vt:lpstr>
      <vt:lpstr>Fixed Income Arbitrage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2015-04-06T19:34:28Z</dcterms:modified>
</cp:coreProperties>
</file>